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Website\Bunpod_Eport_New\assets\tmp\08CreativeWorks\"/>
    </mc:Choice>
  </mc:AlternateContent>
  <xr:revisionPtr revIDLastSave="0" documentId="13_ncr:1_{9A7791E3-E5DF-4D87-B432-A6BFC91532FD}" xr6:coauthVersionLast="47" xr6:coauthVersionMax="47" xr10:uidLastSave="{00000000-0000-0000-0000-000000000000}"/>
  <bookViews>
    <workbookView showSheetTabs="0" xWindow="28680" yWindow="-120" windowWidth="29040" windowHeight="15990" tabRatio="890" xr2:uid="{00000000-000D-0000-FFFF-FFFF00000000}"/>
  </bookViews>
  <sheets>
    <sheet name="Menu" sheetId="52" r:id="rId1"/>
    <sheet name="ข้อมูล" sheetId="5" r:id="rId2"/>
    <sheet name="ข้อมูลนักศึกษา" sheetId="54" r:id="rId3"/>
    <sheet name="คะแนน" sheetId="4" r:id="rId4"/>
    <sheet name="ดูคะแนน" sheetId="53" r:id="rId5"/>
    <sheet name="แจ้งคะแนน" sheetId="56" r:id="rId6"/>
    <sheet name="จิตพิสัย" sheetId="46" r:id="rId7"/>
    <sheet name="ผลสัมฤทธิ์" sheetId="18" r:id="rId8"/>
    <sheet name="สรุป" sheetId="6" r:id="rId9"/>
    <sheet name="งาน1" sheetId="7" r:id="rId10"/>
    <sheet name="งาน2" sheetId="31" r:id="rId11"/>
    <sheet name="งาน3" sheetId="32" r:id="rId12"/>
    <sheet name="งาน4" sheetId="33" r:id="rId13"/>
    <sheet name="งาน5" sheetId="34" r:id="rId14"/>
    <sheet name="งาน6" sheetId="35" r:id="rId15"/>
    <sheet name="งาน7" sheetId="36" r:id="rId16"/>
    <sheet name="งาน8" sheetId="37" r:id="rId17"/>
    <sheet name="งาน9" sheetId="38" r:id="rId18"/>
    <sheet name="งาน10" sheetId="47" r:id="rId19"/>
    <sheet name="งาน11" sheetId="48" r:id="rId20"/>
    <sheet name="งาน12" sheetId="49" r:id="rId21"/>
    <sheet name="งาน13" sheetId="50" r:id="rId22"/>
    <sheet name="งาน14" sheetId="51" r:id="rId23"/>
    <sheet name="Term Project" sheetId="39" r:id="rId24"/>
    <sheet name="QUIZ" sheetId="42" r:id="rId25"/>
    <sheet name="Final" sheetId="30" r:id="rId26"/>
    <sheet name="หักคะแนน" sheetId="41" r:id="rId27"/>
  </sheets>
  <definedNames>
    <definedName name="_xlnm._FilterDatabase" localSheetId="3" hidden="1">คะแนน!$A$1:$AO$77</definedName>
    <definedName name="_xlnm.Print_Area" localSheetId="5">แจ้งคะแนน!$B$4:$AH$44</definedName>
    <definedName name="_xlnm.Print_Area" localSheetId="7">ผลสัมฤทธิ์!$B$1:$J$76</definedName>
    <definedName name="_xlnm.Print_Titles" localSheetId="2">ข้อมูลนักศึกษา!$1:$4</definedName>
    <definedName name="_xlnm.Print_Titles" localSheetId="3">คะแนน!$1:$6</definedName>
    <definedName name="_xlnm.Print_Titles" localSheetId="6">จิตพิสัย!$1:$6</definedName>
    <definedName name="_xlnm.Print_Titles" localSheetId="5">แจ้งคะแนน!$1:$6</definedName>
    <definedName name="_xlnm.Print_Titles" localSheetId="4">ดูคะแนน!$1:$6</definedName>
    <definedName name="vldeletecode">หักคะแนน!$C$4:$O$74</definedName>
    <definedName name="vldeletename">หักคะแนน!$D$4:$O$74</definedName>
    <definedName name="vlPointcode" localSheetId="5">แจ้งคะแนน!$B$7:$AN$77</definedName>
    <definedName name="vlPointcode">คะแนน!$B$7:$AO$77</definedName>
    <definedName name="vlpointname" localSheetId="5">แจ้งคะแนน!$C$7:$AN$77</definedName>
    <definedName name="vlpointname">คะแนน!$C$7:$AO$77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8" i="5" l="1"/>
  <c r="L18" i="5" s="1"/>
  <c r="K7" i="18"/>
  <c r="L7" i="18"/>
  <c r="M7" i="18"/>
  <c r="N7" i="18"/>
  <c r="O7" i="18"/>
  <c r="P7" i="18"/>
  <c r="K8" i="18"/>
  <c r="L8" i="18"/>
  <c r="M8" i="18"/>
  <c r="N8" i="18"/>
  <c r="O8" i="18"/>
  <c r="P8" i="18"/>
  <c r="K9" i="18"/>
  <c r="L9" i="18"/>
  <c r="M9" i="18"/>
  <c r="N9" i="18"/>
  <c r="O9" i="18"/>
  <c r="P9" i="18"/>
  <c r="K10" i="18"/>
  <c r="L10" i="18"/>
  <c r="M10" i="18"/>
  <c r="N10" i="18"/>
  <c r="O10" i="18"/>
  <c r="P10" i="18"/>
  <c r="K11" i="18"/>
  <c r="L11" i="18"/>
  <c r="M11" i="18"/>
  <c r="N11" i="18"/>
  <c r="O11" i="18"/>
  <c r="P11" i="18"/>
  <c r="K12" i="18"/>
  <c r="L12" i="18"/>
  <c r="M12" i="18"/>
  <c r="N12" i="18"/>
  <c r="O12" i="18"/>
  <c r="P12" i="18"/>
  <c r="K13" i="18"/>
  <c r="L13" i="18"/>
  <c r="M13" i="18"/>
  <c r="N13" i="18"/>
  <c r="O13" i="18"/>
  <c r="P13" i="18"/>
  <c r="K14" i="18"/>
  <c r="L14" i="18"/>
  <c r="M14" i="18"/>
  <c r="N14" i="18"/>
  <c r="O14" i="18"/>
  <c r="P14" i="18"/>
  <c r="K15" i="18"/>
  <c r="L15" i="18"/>
  <c r="M15" i="18"/>
  <c r="N15" i="18"/>
  <c r="O15" i="18"/>
  <c r="P15" i="18"/>
  <c r="K16" i="18"/>
  <c r="L16" i="18"/>
  <c r="M16" i="18"/>
  <c r="N16" i="18"/>
  <c r="O16" i="18"/>
  <c r="P16" i="18"/>
  <c r="K17" i="18"/>
  <c r="L17" i="18"/>
  <c r="M17" i="18"/>
  <c r="N17" i="18"/>
  <c r="O17" i="18"/>
  <c r="P17" i="18"/>
  <c r="K18" i="18"/>
  <c r="L18" i="18"/>
  <c r="M18" i="18"/>
  <c r="N18" i="18"/>
  <c r="O18" i="18"/>
  <c r="P18" i="18"/>
  <c r="K19" i="18"/>
  <c r="L19" i="18"/>
  <c r="M19" i="18"/>
  <c r="N19" i="18"/>
  <c r="O19" i="18"/>
  <c r="P19" i="18"/>
  <c r="K20" i="18"/>
  <c r="L20" i="18"/>
  <c r="M20" i="18"/>
  <c r="N20" i="18"/>
  <c r="O20" i="18"/>
  <c r="P20" i="18"/>
  <c r="K21" i="18"/>
  <c r="L21" i="18"/>
  <c r="M21" i="18"/>
  <c r="N21" i="18"/>
  <c r="O21" i="18"/>
  <c r="P21" i="18"/>
  <c r="K22" i="18"/>
  <c r="L22" i="18"/>
  <c r="M22" i="18"/>
  <c r="N22" i="18"/>
  <c r="O22" i="18"/>
  <c r="P22" i="18"/>
  <c r="K23" i="18"/>
  <c r="L23" i="18"/>
  <c r="M23" i="18"/>
  <c r="N23" i="18"/>
  <c r="O23" i="18"/>
  <c r="P23" i="18"/>
  <c r="K24" i="18"/>
  <c r="L24" i="18"/>
  <c r="M24" i="18"/>
  <c r="N24" i="18"/>
  <c r="O24" i="18"/>
  <c r="P24" i="18"/>
  <c r="K25" i="18"/>
  <c r="L25" i="18"/>
  <c r="M25" i="18"/>
  <c r="N25" i="18"/>
  <c r="O25" i="18"/>
  <c r="P25" i="18"/>
  <c r="K26" i="18"/>
  <c r="L26" i="18"/>
  <c r="M26" i="18"/>
  <c r="N26" i="18"/>
  <c r="O26" i="18"/>
  <c r="P26" i="18"/>
  <c r="K27" i="18"/>
  <c r="L27" i="18"/>
  <c r="M27" i="18"/>
  <c r="N27" i="18"/>
  <c r="O27" i="18"/>
  <c r="P27" i="18"/>
  <c r="K28" i="18"/>
  <c r="L28" i="18"/>
  <c r="M28" i="18"/>
  <c r="N28" i="18"/>
  <c r="O28" i="18"/>
  <c r="P28" i="18"/>
  <c r="K29" i="18"/>
  <c r="L29" i="18"/>
  <c r="M29" i="18"/>
  <c r="N29" i="18"/>
  <c r="O29" i="18"/>
  <c r="P29" i="18"/>
  <c r="K30" i="18"/>
  <c r="L30" i="18"/>
  <c r="M30" i="18"/>
  <c r="N30" i="18"/>
  <c r="O30" i="18"/>
  <c r="P30" i="18"/>
  <c r="K31" i="18"/>
  <c r="L31" i="18"/>
  <c r="M31" i="18"/>
  <c r="N31" i="18"/>
  <c r="O31" i="18"/>
  <c r="P31" i="18"/>
  <c r="K32" i="18"/>
  <c r="L32" i="18"/>
  <c r="M32" i="18"/>
  <c r="N32" i="18"/>
  <c r="O32" i="18"/>
  <c r="P32" i="18"/>
  <c r="K33" i="18"/>
  <c r="L33" i="18"/>
  <c r="M33" i="18"/>
  <c r="N33" i="18"/>
  <c r="O33" i="18"/>
  <c r="P33" i="18"/>
  <c r="K34" i="18"/>
  <c r="L34" i="18"/>
  <c r="M34" i="18"/>
  <c r="N34" i="18"/>
  <c r="O34" i="18"/>
  <c r="P34" i="18"/>
  <c r="K35" i="18"/>
  <c r="L35" i="18"/>
  <c r="M35" i="18"/>
  <c r="N35" i="18"/>
  <c r="O35" i="18"/>
  <c r="P35" i="18"/>
  <c r="K36" i="18"/>
  <c r="L36" i="18"/>
  <c r="M36" i="18"/>
  <c r="N36" i="18"/>
  <c r="O36" i="18"/>
  <c r="P36" i="18"/>
  <c r="K37" i="18"/>
  <c r="L37" i="18"/>
  <c r="M37" i="18"/>
  <c r="N37" i="18"/>
  <c r="O37" i="18"/>
  <c r="P37" i="18"/>
  <c r="K38" i="18"/>
  <c r="L38" i="18"/>
  <c r="M38" i="18"/>
  <c r="N38" i="18"/>
  <c r="O38" i="18"/>
  <c r="P38" i="18"/>
  <c r="K39" i="18"/>
  <c r="L39" i="18"/>
  <c r="M39" i="18"/>
  <c r="N39" i="18"/>
  <c r="O39" i="18"/>
  <c r="P39" i="18"/>
  <c r="K40" i="18"/>
  <c r="L40" i="18"/>
  <c r="M40" i="18"/>
  <c r="N40" i="18"/>
  <c r="O40" i="18"/>
  <c r="P40" i="18"/>
  <c r="K41" i="18"/>
  <c r="L41" i="18"/>
  <c r="M41" i="18"/>
  <c r="N41" i="18"/>
  <c r="O41" i="18"/>
  <c r="P41" i="18"/>
  <c r="K42" i="18"/>
  <c r="L42" i="18"/>
  <c r="M42" i="18"/>
  <c r="N42" i="18"/>
  <c r="O42" i="18"/>
  <c r="P42" i="18"/>
  <c r="K43" i="18"/>
  <c r="L43" i="18"/>
  <c r="M43" i="18"/>
  <c r="N43" i="18"/>
  <c r="O43" i="18"/>
  <c r="P43" i="18"/>
  <c r="K44" i="18"/>
  <c r="L44" i="18"/>
  <c r="M44" i="18"/>
  <c r="N44" i="18"/>
  <c r="O44" i="18"/>
  <c r="P44" i="18"/>
  <c r="K45" i="18"/>
  <c r="L45" i="18"/>
  <c r="M45" i="18"/>
  <c r="N45" i="18"/>
  <c r="O45" i="18"/>
  <c r="P45" i="18"/>
  <c r="K46" i="18"/>
  <c r="L46" i="18"/>
  <c r="M46" i="18"/>
  <c r="N46" i="18"/>
  <c r="O46" i="18"/>
  <c r="P46" i="18"/>
  <c r="K47" i="18"/>
  <c r="L47" i="18"/>
  <c r="M47" i="18"/>
  <c r="N47" i="18"/>
  <c r="O47" i="18"/>
  <c r="P47" i="18"/>
  <c r="K48" i="18"/>
  <c r="L48" i="18"/>
  <c r="M48" i="18"/>
  <c r="N48" i="18"/>
  <c r="O48" i="18"/>
  <c r="P48" i="18"/>
  <c r="K49" i="18"/>
  <c r="L49" i="18"/>
  <c r="M49" i="18"/>
  <c r="N49" i="18"/>
  <c r="O49" i="18"/>
  <c r="P49" i="18"/>
  <c r="K50" i="18"/>
  <c r="L50" i="18"/>
  <c r="M50" i="18"/>
  <c r="N50" i="18"/>
  <c r="O50" i="18"/>
  <c r="P50" i="18"/>
  <c r="K51" i="18"/>
  <c r="L51" i="18"/>
  <c r="M51" i="18"/>
  <c r="N51" i="18"/>
  <c r="O51" i="18"/>
  <c r="P51" i="18"/>
  <c r="K52" i="18"/>
  <c r="L52" i="18"/>
  <c r="M52" i="18"/>
  <c r="N52" i="18"/>
  <c r="O52" i="18"/>
  <c r="P52" i="18"/>
  <c r="K53" i="18"/>
  <c r="L53" i="18"/>
  <c r="M53" i="18"/>
  <c r="N53" i="18"/>
  <c r="O53" i="18"/>
  <c r="P53" i="18"/>
  <c r="K54" i="18"/>
  <c r="L54" i="18"/>
  <c r="M54" i="18"/>
  <c r="N54" i="18"/>
  <c r="O54" i="18"/>
  <c r="P54" i="18"/>
  <c r="K55" i="18"/>
  <c r="L55" i="18"/>
  <c r="M55" i="18"/>
  <c r="N55" i="18"/>
  <c r="O55" i="18"/>
  <c r="P55" i="18"/>
  <c r="K56" i="18"/>
  <c r="L56" i="18"/>
  <c r="M56" i="18"/>
  <c r="N56" i="18"/>
  <c r="O56" i="18"/>
  <c r="P56" i="18"/>
  <c r="K57" i="18"/>
  <c r="L57" i="18"/>
  <c r="M57" i="18"/>
  <c r="N57" i="18"/>
  <c r="O57" i="18"/>
  <c r="P57" i="18"/>
  <c r="K58" i="18"/>
  <c r="L58" i="18"/>
  <c r="M58" i="18"/>
  <c r="N58" i="18"/>
  <c r="O58" i="18"/>
  <c r="P58" i="18"/>
  <c r="K59" i="18"/>
  <c r="L59" i="18"/>
  <c r="M59" i="18"/>
  <c r="N59" i="18"/>
  <c r="O59" i="18"/>
  <c r="P59" i="18"/>
  <c r="K60" i="18"/>
  <c r="L60" i="18"/>
  <c r="M60" i="18"/>
  <c r="N60" i="18"/>
  <c r="O60" i="18"/>
  <c r="P60" i="18"/>
  <c r="K61" i="18"/>
  <c r="L61" i="18"/>
  <c r="M61" i="18"/>
  <c r="N61" i="18"/>
  <c r="O61" i="18"/>
  <c r="P61" i="18"/>
  <c r="K62" i="18"/>
  <c r="L62" i="18"/>
  <c r="M62" i="18"/>
  <c r="N62" i="18"/>
  <c r="O62" i="18"/>
  <c r="P62" i="18"/>
  <c r="K63" i="18"/>
  <c r="L63" i="18"/>
  <c r="M63" i="18"/>
  <c r="N63" i="18"/>
  <c r="O63" i="18"/>
  <c r="P63" i="18"/>
  <c r="K64" i="18"/>
  <c r="L64" i="18"/>
  <c r="M64" i="18"/>
  <c r="N64" i="18"/>
  <c r="O64" i="18"/>
  <c r="P64" i="18"/>
  <c r="K65" i="18"/>
  <c r="L65" i="18"/>
  <c r="M65" i="18"/>
  <c r="N65" i="18"/>
  <c r="O65" i="18"/>
  <c r="P65" i="18"/>
  <c r="K66" i="18"/>
  <c r="L66" i="18"/>
  <c r="M66" i="18"/>
  <c r="N66" i="18"/>
  <c r="O66" i="18"/>
  <c r="P66" i="18"/>
  <c r="K67" i="18"/>
  <c r="L67" i="18"/>
  <c r="M67" i="18"/>
  <c r="N67" i="18"/>
  <c r="O67" i="18"/>
  <c r="P67" i="18"/>
  <c r="K68" i="18"/>
  <c r="L68" i="18"/>
  <c r="M68" i="18"/>
  <c r="N68" i="18"/>
  <c r="O68" i="18"/>
  <c r="P68" i="18"/>
  <c r="K69" i="18"/>
  <c r="L69" i="18"/>
  <c r="M69" i="18"/>
  <c r="N69" i="18"/>
  <c r="O69" i="18"/>
  <c r="P69" i="18"/>
  <c r="K70" i="18"/>
  <c r="L70" i="18"/>
  <c r="M70" i="18"/>
  <c r="N70" i="18"/>
  <c r="O70" i="18"/>
  <c r="P70" i="18"/>
  <c r="K71" i="18"/>
  <c r="L71" i="18"/>
  <c r="M71" i="18"/>
  <c r="N71" i="18"/>
  <c r="O71" i="18"/>
  <c r="P71" i="18"/>
  <c r="K72" i="18"/>
  <c r="L72" i="18"/>
  <c r="M72" i="18"/>
  <c r="N72" i="18"/>
  <c r="O72" i="18"/>
  <c r="P72" i="18"/>
  <c r="K73" i="18"/>
  <c r="L73" i="18"/>
  <c r="M73" i="18"/>
  <c r="N73" i="18"/>
  <c r="O73" i="18"/>
  <c r="P73" i="18"/>
  <c r="K74" i="18"/>
  <c r="L74" i="18"/>
  <c r="M74" i="18"/>
  <c r="N74" i="18"/>
  <c r="O74" i="18"/>
  <c r="P74" i="18"/>
  <c r="K75" i="18"/>
  <c r="L75" i="18"/>
  <c r="M75" i="18"/>
  <c r="N75" i="18"/>
  <c r="O75" i="18"/>
  <c r="P75" i="18"/>
  <c r="K76" i="18"/>
  <c r="L76" i="18"/>
  <c r="M76" i="18"/>
  <c r="N76" i="18"/>
  <c r="O76" i="18"/>
  <c r="P76" i="18"/>
  <c r="P6" i="18"/>
  <c r="O6" i="18"/>
  <c r="N6" i="18"/>
  <c r="M6" i="18"/>
  <c r="L6" i="18"/>
  <c r="K6" i="18"/>
  <c r="B6" i="54" l="1"/>
  <c r="B5" i="35" s="1"/>
  <c r="C5" i="35" s="1"/>
  <c r="B7" i="54"/>
  <c r="B6" i="33" s="1"/>
  <c r="C6" i="33" s="1"/>
  <c r="D6" i="33" s="1"/>
  <c r="B8" i="54"/>
  <c r="B9" i="54"/>
  <c r="B8" i="38" s="1"/>
  <c r="B10" i="54"/>
  <c r="B9" i="34" s="1"/>
  <c r="C9" i="34" s="1"/>
  <c r="D9" i="34" s="1"/>
  <c r="B11" i="54"/>
  <c r="B10" i="51" s="1"/>
  <c r="C10" i="51" s="1"/>
  <c r="B12" i="54"/>
  <c r="B11" i="51" s="1"/>
  <c r="C11" i="51" s="1"/>
  <c r="B13" i="54"/>
  <c r="B14" i="54"/>
  <c r="B13" i="35" s="1"/>
  <c r="C13" i="35" s="1"/>
  <c r="B15" i="54"/>
  <c r="B17" i="46" s="1"/>
  <c r="C17" i="46" s="1"/>
  <c r="D17" i="46" s="1"/>
  <c r="B16" i="54"/>
  <c r="B15" i="36" s="1"/>
  <c r="D15" i="36" s="1"/>
  <c r="B17" i="54"/>
  <c r="B16" i="7" s="1"/>
  <c r="B18" i="54"/>
  <c r="B19" i="54"/>
  <c r="B20" i="54"/>
  <c r="B19" i="35" s="1"/>
  <c r="B21" i="54"/>
  <c r="B22" i="54"/>
  <c r="B23" i="54"/>
  <c r="B22" i="34" s="1"/>
  <c r="C22" i="34" s="1"/>
  <c r="D22" i="34" s="1"/>
  <c r="B24" i="54"/>
  <c r="B25" i="54"/>
  <c r="B26" i="54"/>
  <c r="B27" i="54"/>
  <c r="B26" i="39" s="1"/>
  <c r="C26" i="39" s="1"/>
  <c r="B28" i="54"/>
  <c r="B27" i="31" s="1"/>
  <c r="C27" i="31" s="1"/>
  <c r="D27" i="31" s="1"/>
  <c r="B29" i="54"/>
  <c r="B30" i="54"/>
  <c r="B29" i="36" s="1"/>
  <c r="B31" i="54"/>
  <c r="B30" i="36" s="1"/>
  <c r="B32" i="54"/>
  <c r="B33" i="54"/>
  <c r="B32" i="7" s="1"/>
  <c r="B34" i="54"/>
  <c r="B33" i="36" s="1"/>
  <c r="B35" i="54"/>
  <c r="B34" i="31" s="1"/>
  <c r="C34" i="31" s="1"/>
  <c r="D34" i="31" s="1"/>
  <c r="B36" i="54"/>
  <c r="B35" i="31" s="1"/>
  <c r="C35" i="31" s="1"/>
  <c r="D35" i="31" s="1"/>
  <c r="B37" i="54"/>
  <c r="B38" i="54"/>
  <c r="B39" i="54"/>
  <c r="B40" i="54"/>
  <c r="B39" i="34" s="1"/>
  <c r="C39" i="34" s="1"/>
  <c r="D39" i="34" s="1"/>
  <c r="B41" i="54"/>
  <c r="B42" i="54"/>
  <c r="B41" i="31" s="1"/>
  <c r="C41" i="31" s="1"/>
  <c r="D41" i="31" s="1"/>
  <c r="B43" i="54"/>
  <c r="B42" i="32" s="1"/>
  <c r="C42" i="32" s="1"/>
  <c r="D42" i="32" s="1"/>
  <c r="B44" i="54"/>
  <c r="B43" i="39" s="1"/>
  <c r="B45" i="54"/>
  <c r="B44" i="7" s="1"/>
  <c r="B46" i="54"/>
  <c r="B45" i="7" s="1"/>
  <c r="B47" i="54"/>
  <c r="B48" i="54"/>
  <c r="B49" i="54"/>
  <c r="B51" i="46" s="1"/>
  <c r="C51" i="46" s="1"/>
  <c r="D51" i="46" s="1"/>
  <c r="B50" i="54"/>
  <c r="B52" i="46" s="1"/>
  <c r="C52" i="46" s="1"/>
  <c r="D52" i="46" s="1"/>
  <c r="B51" i="54"/>
  <c r="B50" i="7" s="1"/>
  <c r="C50" i="7" s="1"/>
  <c r="B52" i="54"/>
  <c r="B51" i="33" s="1"/>
  <c r="C51" i="33" s="1"/>
  <c r="D51" i="33" s="1"/>
  <c r="B53" i="54"/>
  <c r="B52" i="38" s="1"/>
  <c r="B54" i="54"/>
  <c r="B55" i="54"/>
  <c r="B54" i="33" s="1"/>
  <c r="C54" i="33" s="1"/>
  <c r="D54" i="33" s="1"/>
  <c r="B56" i="54"/>
  <c r="B57" i="54"/>
  <c r="B56" i="35" s="1"/>
  <c r="B58" i="54"/>
  <c r="B57" i="49" s="1"/>
  <c r="B59" i="54"/>
  <c r="B58" i="33" s="1"/>
  <c r="C58" i="33" s="1"/>
  <c r="D58" i="33" s="1"/>
  <c r="B60" i="54"/>
  <c r="B59" i="33" s="1"/>
  <c r="C59" i="33" s="1"/>
  <c r="D59" i="33" s="1"/>
  <c r="B61" i="54"/>
  <c r="B60" i="30" s="1"/>
  <c r="B62" i="54"/>
  <c r="B61" i="7" s="1"/>
  <c r="B63" i="54"/>
  <c r="B62" i="33" s="1"/>
  <c r="C62" i="33" s="1"/>
  <c r="D62" i="33" s="1"/>
  <c r="B64" i="54"/>
  <c r="B65" i="54"/>
  <c r="B64" i="36" s="1"/>
  <c r="B66" i="54"/>
  <c r="B68" i="46" s="1"/>
  <c r="C68" i="46" s="1"/>
  <c r="D68" i="46" s="1"/>
  <c r="B67" i="54"/>
  <c r="B66" i="51" s="1"/>
  <c r="C66" i="51" s="1"/>
  <c r="B68" i="54"/>
  <c r="B67" i="31" s="1"/>
  <c r="C67" i="31" s="1"/>
  <c r="D67" i="31" s="1"/>
  <c r="B69" i="54"/>
  <c r="B71" i="46" s="1"/>
  <c r="C71" i="46" s="1"/>
  <c r="D71" i="46" s="1"/>
  <c r="B70" i="54"/>
  <c r="B69" i="31" s="1"/>
  <c r="C69" i="31" s="1"/>
  <c r="D69" i="31" s="1"/>
  <c r="B71" i="54"/>
  <c r="B72" i="54"/>
  <c r="B73" i="54"/>
  <c r="B72" i="7" s="1"/>
  <c r="B74" i="54"/>
  <c r="B73" i="35" s="1"/>
  <c r="B75" i="54"/>
  <c r="B74" i="35" s="1"/>
  <c r="C74" i="35" s="1"/>
  <c r="B5" i="54"/>
  <c r="J17" i="5"/>
  <c r="J16" i="5"/>
  <c r="J15" i="5"/>
  <c r="J14" i="5"/>
  <c r="J13" i="5"/>
  <c r="J12" i="5"/>
  <c r="J11" i="5"/>
  <c r="J10" i="5"/>
  <c r="J9" i="5"/>
  <c r="J8" i="5"/>
  <c r="J7" i="5"/>
  <c r="J6" i="5"/>
  <c r="J5" i="5"/>
  <c r="J4" i="5"/>
  <c r="J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3" i="5"/>
  <c r="P4" i="41"/>
  <c r="L5" i="30"/>
  <c r="L6" i="30"/>
  <c r="L7" i="30"/>
  <c r="L8" i="30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5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41" i="30"/>
  <c r="L42" i="30"/>
  <c r="L43" i="30"/>
  <c r="L44" i="30"/>
  <c r="L45" i="30"/>
  <c r="L46" i="30"/>
  <c r="L47" i="30"/>
  <c r="L48" i="30"/>
  <c r="L49" i="30"/>
  <c r="L50" i="30"/>
  <c r="L51" i="30"/>
  <c r="L52" i="30"/>
  <c r="L53" i="30"/>
  <c r="L54" i="30"/>
  <c r="L55" i="30"/>
  <c r="L56" i="30"/>
  <c r="L57" i="30"/>
  <c r="L58" i="30"/>
  <c r="L59" i="30"/>
  <c r="L60" i="30"/>
  <c r="L61" i="30"/>
  <c r="L62" i="30"/>
  <c r="L63" i="30"/>
  <c r="L64" i="30"/>
  <c r="L65" i="30"/>
  <c r="L66" i="30"/>
  <c r="L67" i="30"/>
  <c r="L68" i="30"/>
  <c r="L69" i="30"/>
  <c r="L70" i="30"/>
  <c r="L71" i="30"/>
  <c r="L72" i="30"/>
  <c r="L73" i="30"/>
  <c r="L74" i="30"/>
  <c r="L4" i="30"/>
  <c r="Y1" i="42"/>
  <c r="N1" i="39"/>
  <c r="N1" i="51"/>
  <c r="N1" i="50"/>
  <c r="N1" i="49"/>
  <c r="N1" i="48"/>
  <c r="N1" i="47"/>
  <c r="N1" i="38"/>
  <c r="N1" i="37"/>
  <c r="N1" i="36"/>
  <c r="N1" i="35"/>
  <c r="N1" i="34"/>
  <c r="N1" i="33"/>
  <c r="N1" i="32"/>
  <c r="N1" i="31"/>
  <c r="N1" i="7"/>
  <c r="J38" i="5"/>
  <c r="J39" i="5"/>
  <c r="J37" i="5"/>
  <c r="J36" i="5"/>
  <c r="J35" i="5"/>
  <c r="J34" i="5"/>
  <c r="E4" i="46"/>
  <c r="D4" i="4"/>
  <c r="H21" i="5"/>
  <c r="Q2" i="4"/>
  <c r="Q2" i="56"/>
  <c r="B77" i="56"/>
  <c r="Q77" i="56" s="1" a="1"/>
  <c r="Q77" i="56" s="1"/>
  <c r="B76" i="56"/>
  <c r="C75" i="56"/>
  <c r="B75" i="56"/>
  <c r="N75" i="56" s="1" a="1"/>
  <c r="N75" i="56" s="1"/>
  <c r="B74" i="56"/>
  <c r="AF74" i="56" s="1"/>
  <c r="C73" i="56"/>
  <c r="B73" i="56"/>
  <c r="Q73" i="56" s="1" a="1"/>
  <c r="Q73" i="56" s="1"/>
  <c r="C72" i="56"/>
  <c r="B72" i="56"/>
  <c r="T72" i="56" s="1"/>
  <c r="B71" i="56"/>
  <c r="K71" i="56" s="1" a="1"/>
  <c r="K71" i="56" s="1"/>
  <c r="B70" i="56"/>
  <c r="V70" i="56"/>
  <c r="C69" i="56"/>
  <c r="B69" i="56"/>
  <c r="P69" i="56" s="1" a="1"/>
  <c r="P69" i="56" s="1"/>
  <c r="C68" i="56"/>
  <c r="B68" i="56"/>
  <c r="AF68" i="56" s="1"/>
  <c r="C67" i="56"/>
  <c r="B67" i="56"/>
  <c r="C66" i="56"/>
  <c r="B66" i="56"/>
  <c r="AC66" i="56" s="1"/>
  <c r="B65" i="56"/>
  <c r="Z65" i="56" s="1"/>
  <c r="C64" i="56"/>
  <c r="B64" i="56"/>
  <c r="G64" i="56" s="1" a="1"/>
  <c r="G64" i="56" s="1"/>
  <c r="B63" i="56"/>
  <c r="B62" i="56"/>
  <c r="M62" i="56" s="1" a="1"/>
  <c r="B61" i="56"/>
  <c r="R61" i="56" s="1" a="1"/>
  <c r="R61" i="56" s="1"/>
  <c r="B60" i="56"/>
  <c r="O60" i="56" s="1" a="1"/>
  <c r="O60" i="56" s="1"/>
  <c r="B59" i="56"/>
  <c r="C58" i="56"/>
  <c r="B58" i="56"/>
  <c r="J58" i="56" s="1" a="1"/>
  <c r="J58" i="56" s="1"/>
  <c r="C57" i="56"/>
  <c r="B57" i="56"/>
  <c r="AL57" i="56" s="1"/>
  <c r="B56" i="56"/>
  <c r="AL56" i="56" s="1"/>
  <c r="B55" i="56"/>
  <c r="O55" i="56" s="1" a="1"/>
  <c r="O55" i="56" s="1"/>
  <c r="B54" i="56"/>
  <c r="L54" i="56" s="1" a="1"/>
  <c r="L54" i="56" s="1"/>
  <c r="C54" i="56"/>
  <c r="B53" i="56"/>
  <c r="M53" i="56" s="1" a="1"/>
  <c r="M53" i="56" s="1"/>
  <c r="B52" i="56"/>
  <c r="P52" i="56" s="1" a="1"/>
  <c r="P52" i="56" s="1"/>
  <c r="B51" i="56"/>
  <c r="R51" i="56" s="1" a="1"/>
  <c r="R51" i="56" s="1"/>
  <c r="C51" i="56"/>
  <c r="B50" i="56"/>
  <c r="C50" i="56"/>
  <c r="B49" i="56"/>
  <c r="O49" i="56" s="1" a="1"/>
  <c r="O49" i="56" s="1"/>
  <c r="C48" i="56"/>
  <c r="B48" i="56"/>
  <c r="M48" i="56" s="1" a="1"/>
  <c r="M48" i="56" s="1"/>
  <c r="B47" i="56"/>
  <c r="J47" i="56" s="1" a="1"/>
  <c r="J47" i="56" s="1"/>
  <c r="C46" i="56"/>
  <c r="B46" i="56"/>
  <c r="E46" i="56" s="1" a="1"/>
  <c r="E46" i="56" s="1"/>
  <c r="B45" i="56"/>
  <c r="O45" i="56" s="1" a="1"/>
  <c r="O45" i="56" s="1"/>
  <c r="B44" i="56"/>
  <c r="O44" i="56" s="1" a="1"/>
  <c r="O44" i="56" s="1"/>
  <c r="B43" i="56"/>
  <c r="AL43" i="56" s="1"/>
  <c r="B42" i="56"/>
  <c r="C42" i="56" s="1"/>
  <c r="B41" i="56"/>
  <c r="C41" i="56" s="1"/>
  <c r="B40" i="56"/>
  <c r="L40" i="56" s="1" a="1"/>
  <c r="L40" i="56" s="1"/>
  <c r="B39" i="56"/>
  <c r="F39" i="56" s="1"/>
  <c r="B38" i="56"/>
  <c r="B37" i="56"/>
  <c r="B36" i="56"/>
  <c r="Q36" i="56" s="1" a="1"/>
  <c r="Q36" i="56" s="1"/>
  <c r="C36" i="56"/>
  <c r="B35" i="56"/>
  <c r="F35" i="56" s="1"/>
  <c r="B34" i="56"/>
  <c r="H34" i="56" s="1" a="1"/>
  <c r="H34" i="56" s="1"/>
  <c r="B33" i="56"/>
  <c r="B32" i="56"/>
  <c r="B31" i="56"/>
  <c r="B30" i="56"/>
  <c r="E30" i="56" s="1" a="1"/>
  <c r="E30" i="56" s="1"/>
  <c r="B29" i="56"/>
  <c r="B28" i="56"/>
  <c r="B27" i="56"/>
  <c r="C27" i="56" s="1"/>
  <c r="B26" i="56"/>
  <c r="I26" i="56" s="1" a="1"/>
  <c r="I26" i="56" s="1"/>
  <c r="B25" i="56"/>
  <c r="B24" i="56"/>
  <c r="H24" i="56" s="1" a="1"/>
  <c r="H24" i="56" s="1"/>
  <c r="B23" i="56"/>
  <c r="Z23" i="56" s="1"/>
  <c r="B22" i="56"/>
  <c r="B21" i="56"/>
  <c r="O21" i="56" s="1" a="1"/>
  <c r="O21" i="56" s="1"/>
  <c r="B20" i="56"/>
  <c r="E20" i="56" s="1" a="1"/>
  <c r="E20" i="56" s="1"/>
  <c r="B19" i="56"/>
  <c r="C19" i="56" s="1"/>
  <c r="B18" i="56"/>
  <c r="R18" i="56" s="1" a="1"/>
  <c r="R18" i="56" s="1"/>
  <c r="B17" i="56"/>
  <c r="B16" i="56"/>
  <c r="P16" i="56" s="1" a="1"/>
  <c r="P16" i="56" s="1"/>
  <c r="B15" i="56"/>
  <c r="G15" i="56" s="1" a="1"/>
  <c r="G15" i="56" s="1"/>
  <c r="B14" i="56"/>
  <c r="M14" i="56" s="1" a="1"/>
  <c r="M14" i="56" s="1"/>
  <c r="B13" i="56"/>
  <c r="J13" i="56" s="1" a="1"/>
  <c r="J13" i="56" s="1"/>
  <c r="B12" i="56"/>
  <c r="R12" i="56" s="1" a="1"/>
  <c r="R12" i="56" s="1"/>
  <c r="B11" i="56"/>
  <c r="P11" i="56" s="1" a="1"/>
  <c r="P11" i="56" s="1"/>
  <c r="B10" i="56"/>
  <c r="C10" i="56" s="1"/>
  <c r="B9" i="56"/>
  <c r="H9" i="56" s="1" a="1"/>
  <c r="H9" i="56" s="1"/>
  <c r="B8" i="56"/>
  <c r="B7" i="56"/>
  <c r="C7" i="56" s="1"/>
  <c r="AK6" i="56"/>
  <c r="AH6" i="56"/>
  <c r="AG6" i="56"/>
  <c r="AG39" i="56" s="1"/>
  <c r="AF6" i="56"/>
  <c r="AE6" i="56"/>
  <c r="AD6" i="56"/>
  <c r="AC6" i="56"/>
  <c r="AB6" i="56"/>
  <c r="AA6" i="56"/>
  <c r="Z6" i="56"/>
  <c r="Y6" i="56"/>
  <c r="X6" i="56"/>
  <c r="W6" i="56"/>
  <c r="V6" i="56"/>
  <c r="U6" i="56"/>
  <c r="T6" i="56"/>
  <c r="R6" i="56"/>
  <c r="Q6" i="56"/>
  <c r="P6" i="56"/>
  <c r="O6" i="56"/>
  <c r="N6" i="56"/>
  <c r="M6" i="56"/>
  <c r="L6" i="56"/>
  <c r="K6" i="56"/>
  <c r="J6" i="56"/>
  <c r="I6" i="56"/>
  <c r="H6" i="56"/>
  <c r="G6" i="56"/>
  <c r="F6" i="56"/>
  <c r="E6" i="56"/>
  <c r="D6" i="56"/>
  <c r="S4" i="56"/>
  <c r="AH2" i="56"/>
  <c r="AC2" i="56"/>
  <c r="W2" i="56"/>
  <c r="C2" i="56"/>
  <c r="AJ1" i="56"/>
  <c r="H1" i="56"/>
  <c r="C30" i="56"/>
  <c r="C18" i="56"/>
  <c r="C34" i="56"/>
  <c r="C40" i="56"/>
  <c r="AC71" i="56"/>
  <c r="J62" i="56" a="1"/>
  <c r="J62" i="56" s="1"/>
  <c r="L47" i="56" a="1"/>
  <c r="L47" i="56" s="1"/>
  <c r="D70" i="56" a="1"/>
  <c r="D70" i="56" s="1"/>
  <c r="J69" i="56" a="1"/>
  <c r="J69" i="56" s="1"/>
  <c r="G71" i="56" a="1"/>
  <c r="G71" i="56" s="1"/>
  <c r="C45" i="56"/>
  <c r="H46" i="56" a="1"/>
  <c r="H46" i="56" s="1"/>
  <c r="C52" i="56"/>
  <c r="C56" i="56"/>
  <c r="C60" i="56"/>
  <c r="M62" i="56"/>
  <c r="X70" i="56"/>
  <c r="C74" i="56"/>
  <c r="C77" i="56"/>
  <c r="I56" i="56" a="1"/>
  <c r="I56" i="56" s="1"/>
  <c r="L71" i="56" a="1"/>
  <c r="L71" i="56" s="1"/>
  <c r="C47" i="56"/>
  <c r="D55" i="56" a="1"/>
  <c r="D55" i="56" s="1"/>
  <c r="C70" i="56"/>
  <c r="C71" i="56"/>
  <c r="X71" i="56"/>
  <c r="C76" i="56"/>
  <c r="P66" i="56" a="1"/>
  <c r="P66" i="56" s="1"/>
  <c r="D49" i="56" a="1"/>
  <c r="D49" i="56" s="1"/>
  <c r="K56" i="56" a="1"/>
  <c r="K56" i="56" s="1"/>
  <c r="D61" i="56" a="1"/>
  <c r="D61" i="56" s="1"/>
  <c r="U69" i="56"/>
  <c r="AL69" i="56"/>
  <c r="R75" i="56" a="1"/>
  <c r="R75" i="56" s="1"/>
  <c r="N56" i="56" a="1"/>
  <c r="N56" i="56" s="1"/>
  <c r="AC67" i="56"/>
  <c r="N69" i="56" a="1"/>
  <c r="N69" i="56" s="1"/>
  <c r="AH70" i="56"/>
  <c r="H71" i="56" a="1"/>
  <c r="H71" i="56" s="1"/>
  <c r="P71" i="56" a="1"/>
  <c r="P71" i="56" s="1"/>
  <c r="Z76" i="56"/>
  <c r="D56" i="56" a="1"/>
  <c r="D56" i="56" s="1"/>
  <c r="O56" i="56" a="1"/>
  <c r="O56" i="56" s="1"/>
  <c r="O69" i="56" a="1"/>
  <c r="O69" i="56" s="1"/>
  <c r="AC69" i="56"/>
  <c r="J71" i="56" a="1"/>
  <c r="J71" i="56" s="1"/>
  <c r="U71" i="56"/>
  <c r="L73" i="56" a="1"/>
  <c r="L73" i="56" s="1"/>
  <c r="J75" i="56" a="1"/>
  <c r="J75" i="56" s="1"/>
  <c r="Y77" i="56"/>
  <c r="AL77" i="56"/>
  <c r="K77" i="56" a="1"/>
  <c r="K77" i="56" s="1"/>
  <c r="N77" i="56" a="1"/>
  <c r="N77" i="56" s="1"/>
  <c r="P18" i="56" a="1"/>
  <c r="P18" i="56" s="1"/>
  <c r="R60" i="56" a="1"/>
  <c r="R60" i="56" s="1"/>
  <c r="K60" i="56" a="1"/>
  <c r="K60" i="56" s="1"/>
  <c r="AL46" i="56"/>
  <c r="P46" i="56" a="1"/>
  <c r="P46" i="56"/>
  <c r="D46" i="56" a="1"/>
  <c r="D46" i="56" s="1"/>
  <c r="R46" i="56" a="1"/>
  <c r="R46" i="56" s="1"/>
  <c r="H51" i="56" a="1"/>
  <c r="H51" i="56" s="1"/>
  <c r="I77" i="56" a="1"/>
  <c r="I77" i="56" s="1"/>
  <c r="O53" i="56" a="1"/>
  <c r="O53" i="56" s="1"/>
  <c r="K53" i="56" a="1"/>
  <c r="K53" i="56" s="1"/>
  <c r="D53" i="56" a="1"/>
  <c r="D53" i="56" s="1"/>
  <c r="M49" i="56" a="1"/>
  <c r="M49" i="56" s="1"/>
  <c r="F56" i="56"/>
  <c r="L56" i="56" a="1"/>
  <c r="L56" i="56" s="1"/>
  <c r="Q56" i="56" a="1"/>
  <c r="Q56" i="56" s="1"/>
  <c r="D57" i="56" a="1"/>
  <c r="D57" i="56" s="1"/>
  <c r="J61" i="56" a="1"/>
  <c r="J61" i="56" s="1"/>
  <c r="L66" i="56" a="1"/>
  <c r="L66" i="56" s="1"/>
  <c r="U66" i="56"/>
  <c r="H69" i="56" a="1"/>
  <c r="H69" i="56" s="1"/>
  <c r="L69" i="56" a="1"/>
  <c r="L69" i="56" s="1"/>
  <c r="W69" i="56"/>
  <c r="E70" i="56" a="1"/>
  <c r="E70" i="56" s="1"/>
  <c r="F72" i="56"/>
  <c r="R73" i="56" a="1"/>
  <c r="R73" i="56"/>
  <c r="Y73" i="56"/>
  <c r="G75" i="56" a="1"/>
  <c r="G75" i="56" s="1"/>
  <c r="K75" i="56" a="1"/>
  <c r="K75" i="56" s="1"/>
  <c r="O75" i="56" a="1"/>
  <c r="O75" i="56" s="1"/>
  <c r="U75" i="56"/>
  <c r="AC75" i="56"/>
  <c r="AL75" i="56"/>
  <c r="AD76" i="56"/>
  <c r="H52" i="56" a="1"/>
  <c r="H52" i="56" s="1"/>
  <c r="H56" i="56" a="1"/>
  <c r="H56" i="56" s="1"/>
  <c r="R56" i="56" a="1"/>
  <c r="R56" i="56" s="1"/>
  <c r="L57" i="56" a="1"/>
  <c r="L57" i="56" s="1"/>
  <c r="N66" i="56" a="1"/>
  <c r="N66" i="56" s="1"/>
  <c r="Y66" i="56"/>
  <c r="AA67" i="56"/>
  <c r="I69" i="56" a="1"/>
  <c r="I69" i="56" s="1"/>
  <c r="I71" i="56" a="1"/>
  <c r="I71" i="56" s="1"/>
  <c r="O71" i="56" a="1"/>
  <c r="O71" i="56" s="1"/>
  <c r="AA71" i="56"/>
  <c r="AL71" i="56"/>
  <c r="I72" i="56" a="1"/>
  <c r="I72" i="56" s="1"/>
  <c r="G73" i="56" a="1"/>
  <c r="G73" i="56" s="1"/>
  <c r="K73" i="56" a="1"/>
  <c r="K73" i="56" s="1"/>
  <c r="H75" i="56" a="1"/>
  <c r="H75" i="56"/>
  <c r="L75" i="56" a="1"/>
  <c r="L75" i="56" s="1"/>
  <c r="P75" i="56" a="1"/>
  <c r="P75" i="56" s="1"/>
  <c r="W75" i="56"/>
  <c r="AE75" i="56"/>
  <c r="F76" i="56"/>
  <c r="AH76" i="56"/>
  <c r="M72" i="56" a="1"/>
  <c r="M72" i="56" s="1"/>
  <c r="I75" i="56" a="1"/>
  <c r="I75" i="56" s="1"/>
  <c r="M75" i="56" a="1"/>
  <c r="M75" i="56" s="1"/>
  <c r="Q75" i="56" a="1"/>
  <c r="Q75" i="56" s="1"/>
  <c r="Y75" i="56"/>
  <c r="AG75" i="56"/>
  <c r="P50" i="56" a="1"/>
  <c r="P50" i="56" s="1"/>
  <c r="M50" i="56" a="1"/>
  <c r="M50" i="56" s="1"/>
  <c r="J50" i="56" a="1"/>
  <c r="J50" i="56" s="1"/>
  <c r="F50" i="56"/>
  <c r="AL50" i="56"/>
  <c r="O50" i="56" a="1"/>
  <c r="O50" i="56" s="1"/>
  <c r="I50" i="56" a="1"/>
  <c r="I50" i="56" s="1"/>
  <c r="D50" i="56" a="1"/>
  <c r="D50" i="56" s="1"/>
  <c r="K50" i="56" a="1"/>
  <c r="K50" i="56" s="1"/>
  <c r="Q50" i="56" a="1"/>
  <c r="Q50" i="56" s="1"/>
  <c r="Q54" i="56" a="1"/>
  <c r="Q54" i="56" s="1"/>
  <c r="AL54" i="56"/>
  <c r="D54" i="56" a="1"/>
  <c r="D54" i="56" s="1"/>
  <c r="J54" i="56" a="1"/>
  <c r="J54" i="56" s="1"/>
  <c r="O43" i="56" a="1"/>
  <c r="O43" i="56" s="1"/>
  <c r="K44" i="56" a="1"/>
  <c r="K44" i="56" s="1"/>
  <c r="L50" i="56" a="1"/>
  <c r="L50" i="56" s="1"/>
  <c r="R50" i="56" a="1"/>
  <c r="R50" i="56" s="1"/>
  <c r="P54" i="56" a="1"/>
  <c r="P54" i="56" s="1"/>
  <c r="Q21" i="56" a="1"/>
  <c r="Q21" i="56" s="1"/>
  <c r="K40" i="56" a="1"/>
  <c r="K40" i="56" s="1"/>
  <c r="F45" i="56"/>
  <c r="G50" i="56" a="1"/>
  <c r="G50" i="56" s="1"/>
  <c r="N50" i="56" a="1"/>
  <c r="N50" i="56" s="1"/>
  <c r="R54" i="56" a="1"/>
  <c r="R54" i="56" s="1"/>
  <c r="M64" i="56" a="1"/>
  <c r="M64" i="56" s="1"/>
  <c r="K41" i="56" a="1"/>
  <c r="K41" i="56" s="1"/>
  <c r="L43" i="56" a="1"/>
  <c r="L43" i="56" s="1"/>
  <c r="R45" i="56" a="1"/>
  <c r="R45" i="56" s="1"/>
  <c r="K45" i="56" a="1"/>
  <c r="K45" i="56" s="1"/>
  <c r="G45" i="56" a="1"/>
  <c r="G45" i="56" s="1"/>
  <c r="AL48" i="56"/>
  <c r="H50" i="56" a="1"/>
  <c r="H50" i="56" s="1"/>
  <c r="F46" i="56"/>
  <c r="L46" i="56" a="1"/>
  <c r="L46" i="56" s="1"/>
  <c r="G47" i="56" a="1"/>
  <c r="G47" i="56" s="1"/>
  <c r="R47" i="56" a="1"/>
  <c r="R47" i="56" s="1"/>
  <c r="G49" i="56" a="1"/>
  <c r="G49" i="56" s="1"/>
  <c r="E51" i="56" a="1"/>
  <c r="E51" i="56" s="1"/>
  <c r="G53" i="56" a="1"/>
  <c r="G53" i="56" s="1"/>
  <c r="G56" i="56" a="1"/>
  <c r="G56" i="56" s="1"/>
  <c r="J56" i="56" a="1"/>
  <c r="J56" i="56" s="1"/>
  <c r="M56" i="56" a="1"/>
  <c r="M56" i="56" s="1"/>
  <c r="P56" i="56" a="1"/>
  <c r="P56" i="56" s="1"/>
  <c r="F57" i="56"/>
  <c r="R57" i="56" a="1"/>
  <c r="R57" i="56" s="1"/>
  <c r="F60" i="56"/>
  <c r="I60" i="56" a="1"/>
  <c r="I60" i="56" s="1"/>
  <c r="P60" i="56" a="1"/>
  <c r="P60" i="56" s="1"/>
  <c r="AL60" i="56"/>
  <c r="J57" i="56" a="1"/>
  <c r="J57" i="56" s="1"/>
  <c r="G60" i="56" a="1"/>
  <c r="G60" i="56" s="1"/>
  <c r="J60" i="56" a="1"/>
  <c r="J60" i="56" s="1"/>
  <c r="H65" i="56" a="1"/>
  <c r="H65" i="56" s="1"/>
  <c r="L65" i="56" a="1"/>
  <c r="L65" i="56" s="1"/>
  <c r="P65" i="56" a="1"/>
  <c r="P65" i="56" s="1"/>
  <c r="U65" i="56"/>
  <c r="AC65" i="56"/>
  <c r="AL65" i="56"/>
  <c r="C65" i="56"/>
  <c r="V65" i="56"/>
  <c r="AD65" i="56"/>
  <c r="D65" i="56" a="1"/>
  <c r="D65" i="56" s="1"/>
  <c r="J65" i="56" a="1"/>
  <c r="J65" i="56" s="1"/>
  <c r="N65" i="56" a="1"/>
  <c r="N65" i="56" s="1"/>
  <c r="R65" i="56" a="1"/>
  <c r="R65" i="56" s="1"/>
  <c r="Y65" i="56"/>
  <c r="AG65" i="56"/>
  <c r="AH60" i="56"/>
  <c r="AH56" i="56"/>
  <c r="AH55" i="56"/>
  <c r="AH50" i="56"/>
  <c r="AH49" i="56"/>
  <c r="AH54" i="56"/>
  <c r="AH46" i="56"/>
  <c r="AH45" i="56"/>
  <c r="AA56" i="56"/>
  <c r="AA52" i="56"/>
  <c r="AA54" i="56"/>
  <c r="AA60" i="56"/>
  <c r="AA44" i="56"/>
  <c r="AA55" i="56"/>
  <c r="AA50" i="56"/>
  <c r="AA49" i="56"/>
  <c r="AE60" i="56"/>
  <c r="AE56" i="56"/>
  <c r="AE54" i="56"/>
  <c r="AE50" i="56"/>
  <c r="AE53" i="56"/>
  <c r="AD60" i="56"/>
  <c r="AD56" i="56"/>
  <c r="AD54" i="56"/>
  <c r="AD50" i="56"/>
  <c r="AD49" i="56"/>
  <c r="AD45" i="56"/>
  <c r="AD40" i="56"/>
  <c r="AD44" i="56"/>
  <c r="AF58" i="56"/>
  <c r="AF57" i="56"/>
  <c r="AF51" i="56"/>
  <c r="AF53" i="56"/>
  <c r="AF47" i="56"/>
  <c r="AF49" i="56"/>
  <c r="AF46" i="56"/>
  <c r="AF44" i="56"/>
  <c r="AF40" i="56"/>
  <c r="C12" i="56"/>
  <c r="J12" i="56" a="1"/>
  <c r="J12" i="56" s="1"/>
  <c r="L12" i="56" a="1"/>
  <c r="L12" i="56" s="1"/>
  <c r="C20" i="56"/>
  <c r="J20" i="56" a="1"/>
  <c r="J20" i="56" s="1"/>
  <c r="P20" i="56" a="1"/>
  <c r="P20" i="56" s="1"/>
  <c r="C24" i="56"/>
  <c r="G28" i="56" a="1"/>
  <c r="G28" i="56" s="1"/>
  <c r="AB53" i="56"/>
  <c r="AB58" i="56"/>
  <c r="AB57" i="56"/>
  <c r="AB51" i="56"/>
  <c r="AB46" i="56"/>
  <c r="AB44" i="56"/>
  <c r="AB61" i="56"/>
  <c r="AB49" i="56"/>
  <c r="AC54" i="56"/>
  <c r="AC60" i="56"/>
  <c r="AC56" i="56"/>
  <c r="AC51" i="56"/>
  <c r="AC50" i="56"/>
  <c r="AC47" i="56"/>
  <c r="AC46" i="56"/>
  <c r="AC43" i="56"/>
  <c r="AG54" i="56"/>
  <c r="AG62" i="56"/>
  <c r="AG57" i="56"/>
  <c r="AG61" i="56"/>
  <c r="AG60" i="56"/>
  <c r="AG56" i="56"/>
  <c r="AG46" i="56"/>
  <c r="AG45" i="56"/>
  <c r="AG50" i="56"/>
  <c r="AG51" i="56"/>
  <c r="AG47" i="56"/>
  <c r="C9" i="56"/>
  <c r="D12" i="56" a="1"/>
  <c r="D12" i="56" s="1"/>
  <c r="F12" i="56"/>
  <c r="C17" i="56"/>
  <c r="C25" i="56"/>
  <c r="G12" i="56" a="1"/>
  <c r="G12" i="56" s="1"/>
  <c r="I12" i="56" a="1"/>
  <c r="I12" i="56" s="1"/>
  <c r="I20" i="56" a="1"/>
  <c r="I20" i="56" s="1"/>
  <c r="K20" i="56" a="1"/>
  <c r="K20" i="56" s="1"/>
  <c r="O20" i="56" a="1"/>
  <c r="O20" i="56" s="1"/>
  <c r="G24" i="56" a="1"/>
  <c r="G24" i="56" s="1"/>
  <c r="K28" i="56" a="1"/>
  <c r="K28" i="56" s="1"/>
  <c r="AF31" i="56"/>
  <c r="AL31" i="56"/>
  <c r="C32" i="56"/>
  <c r="D33" i="56" a="1"/>
  <c r="D33" i="56" s="1"/>
  <c r="AD33" i="56"/>
  <c r="I37" i="56" a="1"/>
  <c r="I37" i="56" s="1"/>
  <c r="G37" i="56" a="1"/>
  <c r="G37" i="56" s="1"/>
  <c r="N37" i="56" a="1"/>
  <c r="N37" i="56" s="1"/>
  <c r="R39" i="56" a="1"/>
  <c r="R39" i="56" s="1"/>
  <c r="N39" i="56" a="1"/>
  <c r="N39" i="56" s="1"/>
  <c r="H39" i="56" a="1"/>
  <c r="H39" i="56" s="1"/>
  <c r="C39" i="56"/>
  <c r="AE39" i="56"/>
  <c r="Q39" i="56" a="1"/>
  <c r="Q39" i="56" s="1"/>
  <c r="O39" i="56" a="1"/>
  <c r="O39" i="56" s="1"/>
  <c r="I39" i="56" a="1"/>
  <c r="I39" i="56" s="1"/>
  <c r="G39" i="56" a="1"/>
  <c r="G39" i="56" s="1"/>
  <c r="H31" i="56" a="1"/>
  <c r="H31" i="56" s="1"/>
  <c r="P31" i="56" a="1"/>
  <c r="P31" i="56" s="1"/>
  <c r="F33" i="56"/>
  <c r="D37" i="56" a="1"/>
  <c r="D37" i="56" s="1"/>
  <c r="AD37" i="56"/>
  <c r="AD39" i="56"/>
  <c r="AH61" i="56"/>
  <c r="AE63" i="56"/>
  <c r="AH63" i="56"/>
  <c r="AD63" i="56"/>
  <c r="F63" i="56"/>
  <c r="D63" i="56" a="1"/>
  <c r="D63" i="56" s="1"/>
  <c r="AL63" i="56"/>
  <c r="AG63" i="56"/>
  <c r="AC63" i="56"/>
  <c r="R63" i="56" a="1"/>
  <c r="R63" i="56" s="1"/>
  <c r="P63" i="56" a="1"/>
  <c r="P63" i="56" s="1"/>
  <c r="N63" i="56" a="1"/>
  <c r="N63" i="56" s="1"/>
  <c r="L63" i="56" a="1"/>
  <c r="L63" i="56" s="1"/>
  <c r="J63" i="56" a="1"/>
  <c r="J63" i="56" s="1"/>
  <c r="H63" i="56" a="1"/>
  <c r="H63" i="56" s="1"/>
  <c r="C63" i="56"/>
  <c r="AA63" i="56"/>
  <c r="O63" i="56" a="1"/>
  <c r="O63" i="56" s="1"/>
  <c r="K63" i="56" a="1"/>
  <c r="K63" i="56" s="1"/>
  <c r="G63" i="56" a="1"/>
  <c r="G63" i="56" s="1"/>
  <c r="E63" i="56" a="1"/>
  <c r="E63" i="56" s="1"/>
  <c r="AF63" i="56"/>
  <c r="Q63" i="56" a="1"/>
  <c r="Q63" i="56" s="1"/>
  <c r="M63" i="56" a="1"/>
  <c r="M63" i="56" s="1"/>
  <c r="I63" i="56" a="1"/>
  <c r="I63" i="56" s="1"/>
  <c r="AB63" i="56"/>
  <c r="AE31" i="56"/>
  <c r="Q31" i="56" a="1"/>
  <c r="Q31" i="56" s="1"/>
  <c r="G31" i="56" a="1"/>
  <c r="G31" i="56" s="1"/>
  <c r="N32" i="56" a="1"/>
  <c r="N32" i="56" s="1"/>
  <c r="AE33" i="56"/>
  <c r="M33" i="56" a="1"/>
  <c r="M33" i="56" s="1"/>
  <c r="K33" i="56" a="1"/>
  <c r="K33" i="56" s="1"/>
  <c r="I33" i="56" a="1"/>
  <c r="I33" i="56" s="1"/>
  <c r="G33" i="56" a="1"/>
  <c r="G33" i="56" s="1"/>
  <c r="AG33" i="56"/>
  <c r="N33" i="56" a="1"/>
  <c r="N33" i="56" s="1"/>
  <c r="L33" i="56" a="1"/>
  <c r="L33" i="56" s="1"/>
  <c r="J33" i="56" a="1"/>
  <c r="J33" i="56" s="1"/>
  <c r="C33" i="56"/>
  <c r="E34" i="56" a="1"/>
  <c r="E34" i="56" s="1"/>
  <c r="D40" i="56" a="1"/>
  <c r="D40" i="56" s="1"/>
  <c r="I40" i="56" a="1"/>
  <c r="I40" i="56" s="1"/>
  <c r="Q40" i="56" a="1"/>
  <c r="Q40" i="56" s="1"/>
  <c r="AE40" i="56"/>
  <c r="N43" i="56" a="1"/>
  <c r="N43" i="56" s="1"/>
  <c r="Q43" i="56" a="1"/>
  <c r="Q43" i="56" s="1"/>
  <c r="AL44" i="56"/>
  <c r="AG44" i="56"/>
  <c r="AC44" i="56"/>
  <c r="R44" i="56" a="1"/>
  <c r="R44" i="56" s="1"/>
  <c r="P44" i="56" a="1"/>
  <c r="P44" i="56" s="1"/>
  <c r="N44" i="56" a="1"/>
  <c r="N44" i="56" s="1"/>
  <c r="L44" i="56" a="1"/>
  <c r="L44" i="56" s="1"/>
  <c r="J44" i="56" a="1"/>
  <c r="J44" i="56" s="1"/>
  <c r="H44" i="56" a="1"/>
  <c r="H44" i="56" s="1"/>
  <c r="C44" i="56"/>
  <c r="F44" i="56"/>
  <c r="I44" i="56" a="1"/>
  <c r="I44" i="56" s="1"/>
  <c r="Q44" i="56" a="1"/>
  <c r="Q44" i="56" s="1"/>
  <c r="AE44" i="56"/>
  <c r="AE46" i="56"/>
  <c r="AA46" i="56"/>
  <c r="Q46" i="56" a="1"/>
  <c r="Q46" i="56" s="1"/>
  <c r="O46" i="56" a="1"/>
  <c r="O46" i="56" s="1"/>
  <c r="M46" i="56" a="1"/>
  <c r="M46" i="56" s="1"/>
  <c r="K46" i="56" a="1"/>
  <c r="K46" i="56" s="1"/>
  <c r="I46" i="56" a="1"/>
  <c r="I46" i="56" s="1"/>
  <c r="G46" i="56" a="1"/>
  <c r="G46" i="56" s="1"/>
  <c r="N46" i="56" a="1"/>
  <c r="N46" i="56" s="1"/>
  <c r="AD46" i="56"/>
  <c r="AE47" i="56"/>
  <c r="AA47" i="56"/>
  <c r="Q47" i="56" a="1"/>
  <c r="Q47" i="56" s="1"/>
  <c r="O47" i="56" a="1"/>
  <c r="O47" i="56" s="1"/>
  <c r="M47" i="56" a="1"/>
  <c r="M47" i="56" s="1"/>
  <c r="K47" i="56" a="1"/>
  <c r="K47" i="56" s="1"/>
  <c r="I47" i="56" a="1"/>
  <c r="I47" i="56" s="1"/>
  <c r="AD47" i="56"/>
  <c r="N47" i="56" a="1"/>
  <c r="N47" i="56" s="1"/>
  <c r="F47" i="56"/>
  <c r="D47" i="56" a="1"/>
  <c r="D47" i="56" s="1"/>
  <c r="P47" i="56" a="1"/>
  <c r="P47" i="56" s="1"/>
  <c r="AB47" i="56"/>
  <c r="AH47" i="56"/>
  <c r="AG40" i="56"/>
  <c r="R40" i="56" a="1"/>
  <c r="R40" i="56" s="1"/>
  <c r="P40" i="56" a="1"/>
  <c r="P40" i="56" s="1"/>
  <c r="N40" i="56" a="1"/>
  <c r="N40" i="56" s="1"/>
  <c r="J40" i="56" a="1"/>
  <c r="J40" i="56" s="1"/>
  <c r="E40" i="56" a="1"/>
  <c r="E40" i="56" s="1"/>
  <c r="M40" i="56" a="1"/>
  <c r="M40" i="56" s="1"/>
  <c r="E45" i="56" a="1"/>
  <c r="E45" i="56" s="1"/>
  <c r="AB45" i="56"/>
  <c r="AF45" i="56"/>
  <c r="AE48" i="56"/>
  <c r="AL49" i="56"/>
  <c r="AG49" i="56"/>
  <c r="AC49" i="56"/>
  <c r="R49" i="56" a="1"/>
  <c r="R49" i="56" s="1"/>
  <c r="P49" i="56" a="1"/>
  <c r="P49" i="56" s="1"/>
  <c r="N49" i="56" a="1"/>
  <c r="N49" i="56" s="1"/>
  <c r="L49" i="56" a="1"/>
  <c r="L49" i="56" s="1"/>
  <c r="J49" i="56" a="1"/>
  <c r="J49" i="56" s="1"/>
  <c r="H49" i="56" a="1"/>
  <c r="H49" i="56" s="1"/>
  <c r="C49" i="56"/>
  <c r="F49" i="56"/>
  <c r="I49" i="56" a="1"/>
  <c r="I49" i="56"/>
  <c r="Q49" i="56" a="1"/>
  <c r="Q49" i="56" s="1"/>
  <c r="AE49" i="56"/>
  <c r="AE51" i="56"/>
  <c r="AA51" i="56"/>
  <c r="Q51" i="56" a="1"/>
  <c r="Q51" i="56" s="1"/>
  <c r="O51" i="56" a="1"/>
  <c r="O51" i="56" s="1"/>
  <c r="M51" i="56" a="1"/>
  <c r="M51" i="56" s="1"/>
  <c r="K51" i="56" a="1"/>
  <c r="K51" i="56" s="1"/>
  <c r="I51" i="56" a="1"/>
  <c r="I51" i="56" s="1"/>
  <c r="G51" i="56" a="1"/>
  <c r="G51" i="56" s="1"/>
  <c r="N51" i="56" a="1"/>
  <c r="N51" i="56" s="1"/>
  <c r="AD51" i="56"/>
  <c r="Q52" i="56" a="1"/>
  <c r="Q52" i="56" s="1"/>
  <c r="AH53" i="56"/>
  <c r="AD53" i="56"/>
  <c r="AL53" i="56"/>
  <c r="AG53" i="56"/>
  <c r="AC53" i="56"/>
  <c r="R53" i="56" a="1"/>
  <c r="R53" i="56" s="1"/>
  <c r="P53" i="56" a="1"/>
  <c r="P53" i="56" s="1"/>
  <c r="N53" i="56" a="1"/>
  <c r="N53" i="56" s="1"/>
  <c r="L53" i="56" a="1"/>
  <c r="L53" i="56" s="1"/>
  <c r="J53" i="56" a="1"/>
  <c r="J53" i="56" s="1"/>
  <c r="H53" i="56" a="1"/>
  <c r="H53" i="56" s="1"/>
  <c r="C53" i="56"/>
  <c r="F53" i="56"/>
  <c r="I53" i="56" a="1"/>
  <c r="I53" i="56" s="1"/>
  <c r="Q53" i="56" a="1"/>
  <c r="Q53" i="56" s="1"/>
  <c r="AA53" i="56"/>
  <c r="AH57" i="56"/>
  <c r="E50" i="56" a="1"/>
  <c r="E50" i="56" s="1"/>
  <c r="AB50" i="56"/>
  <c r="AF50" i="56"/>
  <c r="E54" i="56" a="1"/>
  <c r="E54" i="56" s="1"/>
  <c r="AB54" i="56"/>
  <c r="AF54" i="56"/>
  <c r="E55" i="56" a="1"/>
  <c r="E55" i="56" s="1"/>
  <c r="K55" i="56" a="1"/>
  <c r="K55" i="56" s="1"/>
  <c r="AD55" i="56"/>
  <c r="E57" i="56" a="1"/>
  <c r="E57" i="56" s="1"/>
  <c r="H57" i="56" a="1"/>
  <c r="H57" i="56" s="1"/>
  <c r="P57" i="56" a="1"/>
  <c r="P57" i="56" s="1"/>
  <c r="AC57" i="56"/>
  <c r="E61" i="56" a="1"/>
  <c r="E61" i="56" s="1"/>
  <c r="H61" i="56" a="1"/>
  <c r="H61" i="56" s="1"/>
  <c r="P61" i="56" a="1"/>
  <c r="P61" i="56" s="1"/>
  <c r="AC61" i="56"/>
  <c r="E62" i="56" a="1"/>
  <c r="E62" i="56" s="1"/>
  <c r="H62" i="56" a="1"/>
  <c r="H62" i="56" s="1"/>
  <c r="K62" i="56" a="1"/>
  <c r="K62" i="56" s="1"/>
  <c r="P62" i="56" a="1"/>
  <c r="P62" i="56" s="1"/>
  <c r="AB62" i="56"/>
  <c r="AL55" i="56"/>
  <c r="AG55" i="56"/>
  <c r="AC55" i="56"/>
  <c r="R55" i="56" a="1"/>
  <c r="R55" i="56" s="1"/>
  <c r="P55" i="56" a="1"/>
  <c r="P55" i="56" s="1"/>
  <c r="N55" i="56" a="1"/>
  <c r="N55" i="56" s="1"/>
  <c r="L55" i="56" a="1"/>
  <c r="L55" i="56" s="1"/>
  <c r="J55" i="56" a="1"/>
  <c r="J55" i="56" s="1"/>
  <c r="H55" i="56" a="1"/>
  <c r="H55" i="56" s="1"/>
  <c r="C55" i="56"/>
  <c r="F55" i="56"/>
  <c r="I55" i="56" a="1"/>
  <c r="I55" i="56" s="1"/>
  <c r="Q55" i="56" a="1"/>
  <c r="Q55" i="56" s="1"/>
  <c r="AE55" i="56"/>
  <c r="AE57" i="56"/>
  <c r="AA57" i="56"/>
  <c r="Q57" i="56" a="1"/>
  <c r="Q57" i="56" s="1"/>
  <c r="O57" i="56" a="1"/>
  <c r="O57" i="56" s="1"/>
  <c r="M57" i="56" a="1"/>
  <c r="M57" i="56" s="1"/>
  <c r="K57" i="56" a="1"/>
  <c r="K57" i="56" s="1"/>
  <c r="I57" i="56" a="1"/>
  <c r="I57" i="56" s="1"/>
  <c r="G57" i="56" a="1"/>
  <c r="G57" i="56" s="1"/>
  <c r="N57" i="56" a="1"/>
  <c r="N57" i="56" s="1"/>
  <c r="AD57" i="56"/>
  <c r="AH58" i="56"/>
  <c r="C59" i="56"/>
  <c r="Q59" i="56" a="1"/>
  <c r="Q59" i="56" s="1"/>
  <c r="AE61" i="56"/>
  <c r="AA61" i="56"/>
  <c r="Q61" i="56" a="1"/>
  <c r="Q61" i="56" s="1"/>
  <c r="O61" i="56" a="1"/>
  <c r="O61" i="56" s="1"/>
  <c r="M61" i="56" a="1"/>
  <c r="M61" i="56" s="1"/>
  <c r="K61" i="56" a="1"/>
  <c r="K61" i="56" s="1"/>
  <c r="I61" i="56" a="1"/>
  <c r="I61" i="56" s="1"/>
  <c r="G61" i="56" a="1"/>
  <c r="G61" i="56" s="1"/>
  <c r="N61" i="56" a="1"/>
  <c r="N61" i="56" s="1"/>
  <c r="AD61" i="56"/>
  <c r="AE62" i="56"/>
  <c r="AA62" i="56"/>
  <c r="AH62" i="56"/>
  <c r="AD62" i="56"/>
  <c r="F62" i="56"/>
  <c r="D62" i="56" a="1"/>
  <c r="D62" i="56" s="1"/>
  <c r="I62" i="56" a="1"/>
  <c r="I62" i="56" s="1"/>
  <c r="N62" i="56" a="1"/>
  <c r="N62" i="56" s="1"/>
  <c r="Q62" i="56" a="1"/>
  <c r="Q62" i="56" s="1"/>
  <c r="AC62" i="56"/>
  <c r="AL62" i="56"/>
  <c r="C61" i="56"/>
  <c r="F61" i="56"/>
  <c r="L61" i="56" a="1"/>
  <c r="L61" i="56" s="1"/>
  <c r="AF61" i="56"/>
  <c r="AL61" i="56"/>
  <c r="C62" i="56"/>
  <c r="G62" i="56" a="1"/>
  <c r="G62" i="56" s="1"/>
  <c r="L62" i="56" a="1"/>
  <c r="L62" i="56" s="1"/>
  <c r="O62" i="56" a="1"/>
  <c r="O62" i="56" s="1"/>
  <c r="AF62" i="56"/>
  <c r="E56" i="56" a="1"/>
  <c r="E56" i="56" s="1"/>
  <c r="AB56" i="56"/>
  <c r="AF56" i="56"/>
  <c r="E60" i="56" a="1"/>
  <c r="E60" i="56" s="1"/>
  <c r="AB60" i="56"/>
  <c r="AF60" i="56"/>
  <c r="AB64" i="56"/>
  <c r="G65" i="56" a="1"/>
  <c r="G65" i="56" s="1"/>
  <c r="I65" i="56" a="1"/>
  <c r="I65" i="56" s="1"/>
  <c r="K65" i="56" a="1"/>
  <c r="K65" i="56" s="1"/>
  <c r="M65" i="56" a="1"/>
  <c r="M65" i="56" s="1"/>
  <c r="O65" i="56" a="1"/>
  <c r="O65" i="56" s="1"/>
  <c r="Q65" i="56" a="1"/>
  <c r="Q65" i="56" s="1"/>
  <c r="W65" i="56"/>
  <c r="AA65" i="56"/>
  <c r="AE65" i="56"/>
  <c r="D66" i="56" a="1"/>
  <c r="D66" i="56" s="1"/>
  <c r="F66" i="56"/>
  <c r="V66" i="56"/>
  <c r="AI66" i="56"/>
  <c r="Z66" i="56"/>
  <c r="AD66" i="56"/>
  <c r="AL70" i="56"/>
  <c r="AG70" i="56"/>
  <c r="AC70" i="56"/>
  <c r="Y70" i="56"/>
  <c r="U70" i="56"/>
  <c r="R70" i="56" a="1"/>
  <c r="R70" i="56" s="1"/>
  <c r="P70" i="56" a="1"/>
  <c r="P70" i="56" s="1"/>
  <c r="N70" i="56" a="1"/>
  <c r="N70" i="56" s="1"/>
  <c r="L70" i="56" a="1"/>
  <c r="L70" i="56" s="1"/>
  <c r="J70" i="56" a="1"/>
  <c r="J70" i="56" s="1"/>
  <c r="H70" i="56" a="1"/>
  <c r="H70" i="56" s="1"/>
  <c r="AF70" i="56"/>
  <c r="AB70" i="56"/>
  <c r="AI70" i="56"/>
  <c r="AE70" i="56"/>
  <c r="AA70" i="56"/>
  <c r="W70" i="56"/>
  <c r="Q70" i="56" a="1"/>
  <c r="Q70" i="56" s="1"/>
  <c r="O70" i="56" a="1"/>
  <c r="O70" i="56" s="1"/>
  <c r="M70" i="56" a="1"/>
  <c r="M70" i="56" s="1"/>
  <c r="K70" i="56" a="1"/>
  <c r="K70" i="56" s="1"/>
  <c r="I70" i="56" a="1"/>
  <c r="I70" i="56" s="1"/>
  <c r="G70" i="56" a="1"/>
  <c r="G70" i="56" s="1"/>
  <c r="F70" i="56"/>
  <c r="Z70" i="56"/>
  <c r="P64" i="56" a="1"/>
  <c r="P64" i="56" s="1"/>
  <c r="E65" i="56" a="1"/>
  <c r="E65" i="56" s="1"/>
  <c r="T65" i="56"/>
  <c r="AI65" i="56"/>
  <c r="X65" i="56"/>
  <c r="AB65" i="56"/>
  <c r="AF65" i="56"/>
  <c r="G66" i="56" a="1"/>
  <c r="G66" i="56" s="1"/>
  <c r="I66" i="56" a="1"/>
  <c r="I66" i="56" s="1"/>
  <c r="K66" i="56" a="1"/>
  <c r="K66" i="56" s="1"/>
  <c r="M66" i="56" a="1"/>
  <c r="M66" i="56" s="1"/>
  <c r="O66" i="56" a="1"/>
  <c r="O66" i="56" s="1"/>
  <c r="Q66" i="56" a="1"/>
  <c r="Q66" i="56" s="1"/>
  <c r="W66" i="56"/>
  <c r="AA66" i="56"/>
  <c r="K68" i="56" a="1"/>
  <c r="K68" i="56" s="1"/>
  <c r="AI68" i="56"/>
  <c r="Z68" i="56"/>
  <c r="T70" i="56"/>
  <c r="AD70" i="56"/>
  <c r="AL66" i="56"/>
  <c r="AG66" i="56"/>
  <c r="AE66" i="56"/>
  <c r="E66" i="56" a="1"/>
  <c r="E66" i="56" s="1"/>
  <c r="T66" i="56"/>
  <c r="X66" i="56"/>
  <c r="AB66" i="56"/>
  <c r="AH66" i="56"/>
  <c r="D67" i="56" a="1"/>
  <c r="D67" i="56" s="1"/>
  <c r="F67" i="56"/>
  <c r="V67" i="56"/>
  <c r="Z67" i="56"/>
  <c r="AD67" i="56"/>
  <c r="AH67" i="56"/>
  <c r="E69" i="56" a="1"/>
  <c r="E69" i="56" s="1"/>
  <c r="T69" i="56"/>
  <c r="AI69" i="56"/>
  <c r="X69" i="56"/>
  <c r="AB69" i="56"/>
  <c r="AF69" i="56"/>
  <c r="D71" i="56" a="1"/>
  <c r="D71" i="56" s="1"/>
  <c r="F71" i="56"/>
  <c r="M71" i="56" a="1"/>
  <c r="M71" i="56" s="1"/>
  <c r="R71" i="56" a="1"/>
  <c r="R71" i="56" s="1"/>
  <c r="W71" i="56"/>
  <c r="AB71" i="56"/>
  <c r="AG71" i="56"/>
  <c r="D72" i="56" a="1"/>
  <c r="D72" i="56" s="1"/>
  <c r="G72" i="56" a="1"/>
  <c r="G72" i="56" s="1"/>
  <c r="O72" i="56" a="1"/>
  <c r="O72" i="56" s="1"/>
  <c r="V72" i="56"/>
  <c r="AA72" i="56"/>
  <c r="AF72" i="56"/>
  <c r="E74" i="56" a="1"/>
  <c r="E74" i="56" s="1"/>
  <c r="X74" i="56"/>
  <c r="AE74" i="56"/>
  <c r="AA74" i="56"/>
  <c r="W74" i="56"/>
  <c r="Q74" i="56" a="1"/>
  <c r="Q74" i="56" s="1"/>
  <c r="O74" i="56" a="1"/>
  <c r="O74" i="56" s="1"/>
  <c r="M74" i="56" a="1"/>
  <c r="M74" i="56" s="1"/>
  <c r="K74" i="56" a="1"/>
  <c r="K74" i="56" s="1"/>
  <c r="I74" i="56" a="1"/>
  <c r="I74" i="56" s="1"/>
  <c r="G74" i="56" a="1"/>
  <c r="G74" i="56" s="1"/>
  <c r="AL74" i="56"/>
  <c r="AG74" i="56"/>
  <c r="AC74" i="56"/>
  <c r="Y74" i="56"/>
  <c r="U74" i="56"/>
  <c r="AI74" i="56"/>
  <c r="R74" i="56" a="1"/>
  <c r="R74" i="56" s="1"/>
  <c r="P74" i="56" a="1"/>
  <c r="P74" i="56" s="1"/>
  <c r="N74" i="56" a="1"/>
  <c r="N74" i="56" s="1"/>
  <c r="L74" i="56" a="1"/>
  <c r="L74" i="56" s="1"/>
  <c r="J74" i="56" a="1"/>
  <c r="J74" i="56" s="1"/>
  <c r="H74" i="56" a="1"/>
  <c r="H74" i="56" s="1"/>
  <c r="F74" i="56"/>
  <c r="Z74" i="56"/>
  <c r="AH74" i="56"/>
  <c r="E67" i="56" a="1"/>
  <c r="E67" i="56" s="1"/>
  <c r="T67" i="56"/>
  <c r="AI67" i="56"/>
  <c r="X67" i="56"/>
  <c r="AB67" i="56"/>
  <c r="AF67" i="56"/>
  <c r="D69" i="56" a="1"/>
  <c r="D69" i="56" s="1"/>
  <c r="F69" i="56"/>
  <c r="V69" i="56"/>
  <c r="Z69" i="56"/>
  <c r="AD69" i="56"/>
  <c r="AH69" i="56"/>
  <c r="AH71" i="56"/>
  <c r="AD71" i="56"/>
  <c r="Z71" i="56"/>
  <c r="V71" i="56"/>
  <c r="E71" i="56" a="1"/>
  <c r="E71" i="56" s="1"/>
  <c r="N71" i="56" a="1"/>
  <c r="N71" i="56" s="1"/>
  <c r="Q71" i="56" a="1"/>
  <c r="Q71" i="56" s="1"/>
  <c r="T71" i="56"/>
  <c r="AI71" i="56"/>
  <c r="Y71" i="56"/>
  <c r="AE71" i="56"/>
  <c r="AL72" i="56"/>
  <c r="AG72" i="56"/>
  <c r="AC72" i="56"/>
  <c r="Y72" i="56"/>
  <c r="U72" i="56"/>
  <c r="R72" i="56" a="1"/>
  <c r="R72" i="56" s="1"/>
  <c r="P72" i="56" a="1"/>
  <c r="P72" i="56" s="1"/>
  <c r="N72" i="56" a="1"/>
  <c r="N72" i="56" s="1"/>
  <c r="L72" i="56" a="1"/>
  <c r="L72" i="56" s="1"/>
  <c r="J72" i="56" a="1"/>
  <c r="J72" i="56" s="1"/>
  <c r="H72" i="56" a="1"/>
  <c r="H72" i="56" s="1"/>
  <c r="E72" i="56" a="1"/>
  <c r="E72" i="56" s="1"/>
  <c r="K72" i="56" a="1"/>
  <c r="K72" i="56" s="1"/>
  <c r="X72" i="56"/>
  <c r="AD72" i="56"/>
  <c r="AI72" i="56"/>
  <c r="T74" i="56"/>
  <c r="AB74" i="56"/>
  <c r="Z73" i="56"/>
  <c r="AD73" i="56"/>
  <c r="AH73" i="56"/>
  <c r="E75" i="56" a="1"/>
  <c r="E75" i="56" s="1"/>
  <c r="T75" i="56"/>
  <c r="AI75" i="56"/>
  <c r="X75" i="56"/>
  <c r="AB75" i="56"/>
  <c r="AF75" i="56"/>
  <c r="G76" i="56" a="1"/>
  <c r="G76" i="56" s="1"/>
  <c r="I76" i="56" a="1"/>
  <c r="I76" i="56" s="1"/>
  <c r="K76" i="56" a="1"/>
  <c r="K76" i="56" s="1"/>
  <c r="M76" i="56" a="1"/>
  <c r="M76" i="56"/>
  <c r="O76" i="56" a="1"/>
  <c r="O76" i="56" s="1"/>
  <c r="Q76" i="56" a="1"/>
  <c r="Q76" i="56" s="1"/>
  <c r="W76" i="56"/>
  <c r="AA76" i="56"/>
  <c r="AE76" i="56"/>
  <c r="D77" i="56" a="1"/>
  <c r="D77" i="56" s="1"/>
  <c r="F77" i="56"/>
  <c r="V77" i="56"/>
  <c r="Z77" i="56"/>
  <c r="AD77" i="56"/>
  <c r="AH77" i="56"/>
  <c r="E76" i="56" a="1"/>
  <c r="E76" i="56" s="1"/>
  <c r="T76" i="56"/>
  <c r="X76" i="56"/>
  <c r="AB76" i="56"/>
  <c r="AF76" i="56"/>
  <c r="W77" i="56"/>
  <c r="AA77" i="56"/>
  <c r="AE77" i="56"/>
  <c r="E73" i="56" a="1"/>
  <c r="E73" i="56" s="1"/>
  <c r="T73" i="56"/>
  <c r="AI73" i="56"/>
  <c r="X73" i="56"/>
  <c r="AB73" i="56"/>
  <c r="AF73" i="56"/>
  <c r="D75" i="56" a="1"/>
  <c r="D75" i="56" s="1"/>
  <c r="F75" i="56"/>
  <c r="V75" i="56"/>
  <c r="Z75" i="56"/>
  <c r="AD75" i="56"/>
  <c r="AH75" i="56"/>
  <c r="H76" i="56" a="1"/>
  <c r="H76" i="56" s="1"/>
  <c r="J76" i="56" a="1"/>
  <c r="J76" i="56" s="1"/>
  <c r="L76" i="56" a="1"/>
  <c r="L76" i="56" s="1"/>
  <c r="N76" i="56" a="1"/>
  <c r="N76" i="56" s="1"/>
  <c r="P76" i="56" a="1"/>
  <c r="P76" i="56" s="1"/>
  <c r="R76" i="56" a="1"/>
  <c r="R76" i="56" s="1"/>
  <c r="U76" i="56"/>
  <c r="AI76" i="56"/>
  <c r="Y76" i="56"/>
  <c r="AC76" i="56"/>
  <c r="AG76" i="56"/>
  <c r="E77" i="56" a="1"/>
  <c r="E77" i="56" s="1"/>
  <c r="T77" i="56"/>
  <c r="AI77" i="56"/>
  <c r="X77" i="56"/>
  <c r="AB77" i="56"/>
  <c r="AF77" i="56"/>
  <c r="G6" i="53"/>
  <c r="C6" i="53"/>
  <c r="H9" i="53"/>
  <c r="C9" i="6"/>
  <c r="H8" i="53"/>
  <c r="F11" i="53"/>
  <c r="F10" i="53"/>
  <c r="F9" i="53"/>
  <c r="G8" i="53"/>
  <c r="F8" i="53"/>
  <c r="G7" i="53"/>
  <c r="G10" i="53"/>
  <c r="F7" i="53"/>
  <c r="F6" i="53"/>
  <c r="H5" i="53"/>
  <c r="G5" i="53"/>
  <c r="B8" i="4"/>
  <c r="K8" i="4" s="1" a="1"/>
  <c r="K8" i="4" s="1"/>
  <c r="B9" i="4"/>
  <c r="L9" i="4" s="1" a="1"/>
  <c r="L9" i="4" s="1"/>
  <c r="B10" i="4"/>
  <c r="F10" i="4" s="1" a="1"/>
  <c r="F10" i="4" s="1"/>
  <c r="B11" i="4"/>
  <c r="L11" i="4" s="1" a="1"/>
  <c r="L11" i="4" s="1"/>
  <c r="B12" i="4"/>
  <c r="L12" i="4" s="1" a="1"/>
  <c r="L12" i="4" s="1"/>
  <c r="B13" i="4"/>
  <c r="AD13" i="4" s="1"/>
  <c r="B14" i="4"/>
  <c r="D14" i="4" s="1" a="1"/>
  <c r="D14" i="4" s="1"/>
  <c r="B15" i="4"/>
  <c r="B16" i="4"/>
  <c r="I16" i="4" s="1" a="1"/>
  <c r="I16" i="4" s="1"/>
  <c r="B17" i="4"/>
  <c r="M17" i="4" s="1" a="1"/>
  <c r="M17" i="4" s="1"/>
  <c r="B18" i="4"/>
  <c r="D18" i="4" s="1" a="1"/>
  <c r="D18" i="4" s="1"/>
  <c r="B19" i="4"/>
  <c r="AD19" i="4" s="1"/>
  <c r="B20" i="4"/>
  <c r="D20" i="4" s="1" a="1"/>
  <c r="D20" i="4" s="1"/>
  <c r="B21" i="4"/>
  <c r="E21" i="4" s="1" a="1"/>
  <c r="E21" i="4" s="1"/>
  <c r="B22" i="4"/>
  <c r="I22" i="4" s="1" a="1"/>
  <c r="I22" i="4" s="1"/>
  <c r="B23" i="4"/>
  <c r="O23" i="4" s="1" a="1"/>
  <c r="O23" i="4" s="1"/>
  <c r="B24" i="4"/>
  <c r="C24" i="4" s="1"/>
  <c r="B25" i="4"/>
  <c r="P25" i="4" s="1" a="1"/>
  <c r="P25" i="4" s="1"/>
  <c r="B26" i="4"/>
  <c r="M26" i="4" s="1" a="1"/>
  <c r="M26" i="4" s="1"/>
  <c r="B27" i="4"/>
  <c r="AH27" i="4" s="1"/>
  <c r="B28" i="4"/>
  <c r="L28" i="4" s="1" a="1"/>
  <c r="L28" i="4" s="1"/>
  <c r="B29" i="4"/>
  <c r="D29" i="4" s="1" a="1"/>
  <c r="D29" i="4" s="1"/>
  <c r="B30" i="4"/>
  <c r="R30" i="4" s="1" a="1"/>
  <c r="R30" i="4" s="1"/>
  <c r="B31" i="4"/>
  <c r="B32" i="4"/>
  <c r="B33" i="4"/>
  <c r="I33" i="4" s="1" a="1"/>
  <c r="I33" i="4" s="1"/>
  <c r="B34" i="4"/>
  <c r="B35" i="4"/>
  <c r="B36" i="4"/>
  <c r="B37" i="4"/>
  <c r="C37" i="4" s="1"/>
  <c r="B38" i="4"/>
  <c r="M38" i="4" s="1" a="1"/>
  <c r="M38" i="4" s="1"/>
  <c r="B39" i="4"/>
  <c r="B40" i="4"/>
  <c r="H40" i="4" s="1" a="1"/>
  <c r="H40" i="4" s="1"/>
  <c r="B41" i="4"/>
  <c r="G41" i="4" s="1" a="1"/>
  <c r="G41" i="4" s="1"/>
  <c r="B42" i="4"/>
  <c r="B43" i="4"/>
  <c r="B44" i="4"/>
  <c r="C44" i="4" s="1"/>
  <c r="B45" i="4"/>
  <c r="S45" i="4" s="1"/>
  <c r="B46" i="4"/>
  <c r="B47" i="4"/>
  <c r="D47" i="4" s="1" a="1"/>
  <c r="D47" i="4" s="1"/>
  <c r="B48" i="4"/>
  <c r="B49" i="4"/>
  <c r="L49" i="4" s="1" a="1"/>
  <c r="L49" i="4" s="1"/>
  <c r="B50" i="4"/>
  <c r="S50" i="4" s="1"/>
  <c r="B51" i="4"/>
  <c r="B52" i="4"/>
  <c r="S52" i="4" s="1"/>
  <c r="B53" i="4"/>
  <c r="S53" i="4" s="1"/>
  <c r="B54" i="4"/>
  <c r="S54" i="4" s="1"/>
  <c r="B55" i="4"/>
  <c r="B56" i="4"/>
  <c r="B57" i="4"/>
  <c r="E57" i="4" s="1" a="1"/>
  <c r="E57" i="4" s="1"/>
  <c r="B58" i="4"/>
  <c r="J58" i="4" s="1" a="1"/>
  <c r="J58" i="4" s="1"/>
  <c r="B59" i="4"/>
  <c r="B60" i="4"/>
  <c r="F60" i="4" s="1" a="1"/>
  <c r="F60" i="4" s="1"/>
  <c r="B61" i="4"/>
  <c r="S61" i="4" s="1"/>
  <c r="B62" i="4"/>
  <c r="H62" i="4" s="1" a="1"/>
  <c r="B63" i="4"/>
  <c r="B64" i="4"/>
  <c r="B65" i="4"/>
  <c r="P65" i="4" s="1" a="1"/>
  <c r="P65" i="4" s="1"/>
  <c r="B66" i="4"/>
  <c r="B67" i="4"/>
  <c r="B68" i="4"/>
  <c r="S68" i="4" s="1"/>
  <c r="B69" i="4"/>
  <c r="S69" i="4" s="1"/>
  <c r="B70" i="4"/>
  <c r="S70" i="4" s="1"/>
  <c r="B71" i="4"/>
  <c r="B72" i="4"/>
  <c r="B73" i="4"/>
  <c r="P73" i="4" s="1" a="1"/>
  <c r="P73" i="4" s="1"/>
  <c r="B74" i="4"/>
  <c r="S74" i="4" s="1"/>
  <c r="B75" i="4"/>
  <c r="B76" i="4"/>
  <c r="S76" i="4" s="1"/>
  <c r="B77" i="4"/>
  <c r="S77" i="4" s="1"/>
  <c r="C36" i="4"/>
  <c r="C41" i="4"/>
  <c r="C43" i="4"/>
  <c r="C45" i="4"/>
  <c r="C47" i="4"/>
  <c r="C48" i="4"/>
  <c r="C49" i="4"/>
  <c r="C51" i="4"/>
  <c r="C52" i="4"/>
  <c r="C53" i="4"/>
  <c r="C55" i="4"/>
  <c r="C56" i="4"/>
  <c r="C57" i="4"/>
  <c r="C59" i="4"/>
  <c r="C60" i="4"/>
  <c r="C61" i="4"/>
  <c r="C63" i="4"/>
  <c r="C64" i="4"/>
  <c r="C65" i="4"/>
  <c r="C67" i="4"/>
  <c r="C69" i="4"/>
  <c r="C70" i="4"/>
  <c r="C71" i="4"/>
  <c r="C73" i="4"/>
  <c r="C74" i="4"/>
  <c r="C75" i="4"/>
  <c r="C77" i="4"/>
  <c r="B7" i="4"/>
  <c r="G7" i="4" s="1" a="1"/>
  <c r="G7" i="4" s="1"/>
  <c r="Q2" i="54"/>
  <c r="AN1" i="54"/>
  <c r="W3" i="54"/>
  <c r="R3" i="54"/>
  <c r="K3" i="54"/>
  <c r="K2" i="54"/>
  <c r="D2" i="54"/>
  <c r="AB1" i="54"/>
  <c r="I1" i="54"/>
  <c r="S71" i="4"/>
  <c r="S75" i="4"/>
  <c r="S67" i="4"/>
  <c r="S65" i="4"/>
  <c r="S72" i="4"/>
  <c r="S64" i="4"/>
  <c r="S56" i="4"/>
  <c r="S55" i="4"/>
  <c r="S47" i="4"/>
  <c r="S46" i="4"/>
  <c r="S49" i="4"/>
  <c r="S48" i="4"/>
  <c r="S63" i="4"/>
  <c r="S60" i="4"/>
  <c r="S51" i="4"/>
  <c r="C33" i="4"/>
  <c r="C12" i="4"/>
  <c r="C16" i="4"/>
  <c r="E75" i="4" a="1"/>
  <c r="E75" i="4" s="1"/>
  <c r="R75" i="4" a="1"/>
  <c r="R75" i="4" s="1"/>
  <c r="G75" i="4" a="1"/>
  <c r="G75" i="4" s="1"/>
  <c r="P75" i="4" a="1"/>
  <c r="P75" i="4" s="1"/>
  <c r="I75" i="4" a="1"/>
  <c r="I75" i="4"/>
  <c r="N75" i="4" a="1"/>
  <c r="N75" i="4" s="1"/>
  <c r="H71" i="4" a="1"/>
  <c r="H71" i="4" s="1"/>
  <c r="K71" i="4" a="1"/>
  <c r="K71" i="4" s="1"/>
  <c r="F71" i="4" a="1"/>
  <c r="F71" i="4" s="1"/>
  <c r="I71" i="4" a="1"/>
  <c r="I71" i="4" s="1"/>
  <c r="N71" i="4" a="1"/>
  <c r="N71" i="4" s="1"/>
  <c r="Q71" i="4" a="1"/>
  <c r="Q71" i="4" s="1"/>
  <c r="D71" i="4" a="1"/>
  <c r="D71" i="4" s="1"/>
  <c r="E71" i="4" a="1"/>
  <c r="E71" i="4" s="1"/>
  <c r="J71" i="4" a="1"/>
  <c r="J71" i="4" s="1"/>
  <c r="L71" i="4" a="1"/>
  <c r="L71" i="4" s="1"/>
  <c r="O71" i="4" a="1"/>
  <c r="O71" i="4" s="1"/>
  <c r="M71" i="4" a="1"/>
  <c r="M71" i="4" s="1"/>
  <c r="R71" i="4" a="1"/>
  <c r="R71" i="4" s="1"/>
  <c r="E67" i="4" a="1"/>
  <c r="E67" i="4" s="1"/>
  <c r="J67" i="4" a="1"/>
  <c r="J67" i="4" s="1"/>
  <c r="R67" i="4" a="1"/>
  <c r="R67" i="4" s="1"/>
  <c r="I67" i="4" a="1"/>
  <c r="I67" i="4" s="1"/>
  <c r="F67" i="4" a="1"/>
  <c r="F67" i="4" s="1"/>
  <c r="Q67" i="4" a="1"/>
  <c r="Q67" i="4" s="1"/>
  <c r="H63" i="4" a="1"/>
  <c r="H63" i="4" s="1"/>
  <c r="K63" i="4" a="1"/>
  <c r="K63" i="4" s="1"/>
  <c r="P63" i="4" a="1"/>
  <c r="P63" i="4" s="1"/>
  <c r="I63" i="4" a="1"/>
  <c r="I63" i="4" s="1"/>
  <c r="N63" i="4" a="1"/>
  <c r="N63" i="4" s="1"/>
  <c r="Q63" i="4" a="1"/>
  <c r="Q63" i="4" s="1"/>
  <c r="D63" i="4" a="1"/>
  <c r="D63" i="4" s="1"/>
  <c r="G63" i="4" a="1"/>
  <c r="G63" i="4" s="1"/>
  <c r="L63" i="4" a="1"/>
  <c r="L63" i="4" s="1"/>
  <c r="O63" i="4" a="1"/>
  <c r="O63" i="4" s="1"/>
  <c r="E63" i="4" a="1"/>
  <c r="E63" i="4" s="1"/>
  <c r="J63" i="4" a="1"/>
  <c r="J63" i="4" s="1"/>
  <c r="M63" i="4" a="1"/>
  <c r="M63" i="4" s="1"/>
  <c r="D59" i="4" a="1"/>
  <c r="D59" i="4" s="1"/>
  <c r="G59" i="4" a="1"/>
  <c r="G59" i="4" s="1"/>
  <c r="E59" i="4" a="1"/>
  <c r="E59" i="4" s="1"/>
  <c r="M59" i="4" a="1"/>
  <c r="M59" i="4" s="1"/>
  <c r="H59" i="4" a="1"/>
  <c r="H59" i="4" s="1"/>
  <c r="K59" i="4" a="1"/>
  <c r="K59" i="4" s="1"/>
  <c r="F59" i="4" a="1"/>
  <c r="F59" i="4" s="1"/>
  <c r="I59" i="4" a="1"/>
  <c r="I59" i="4" s="1"/>
  <c r="H55" i="4" a="1"/>
  <c r="H55" i="4" s="1"/>
  <c r="K55" i="4" a="1"/>
  <c r="K55" i="4" s="1"/>
  <c r="P55" i="4" a="1"/>
  <c r="P55" i="4" s="1"/>
  <c r="I55" i="4" a="1"/>
  <c r="I55" i="4" s="1"/>
  <c r="N55" i="4" a="1"/>
  <c r="N55" i="4" s="1"/>
  <c r="Q55" i="4" a="1"/>
  <c r="Q55" i="4" s="1"/>
  <c r="D55" i="4" a="1"/>
  <c r="D55" i="4" s="1"/>
  <c r="G55" i="4" a="1"/>
  <c r="G55" i="4" s="1"/>
  <c r="L55" i="4" a="1"/>
  <c r="L55" i="4" s="1"/>
  <c r="O55" i="4" a="1"/>
  <c r="O55" i="4" s="1"/>
  <c r="M55" i="4" a="1"/>
  <c r="M55" i="4" s="1"/>
  <c r="E55" i="4" a="1"/>
  <c r="E55" i="4" s="1"/>
  <c r="R55" i="4" a="1"/>
  <c r="R55" i="4" s="1"/>
  <c r="D51" i="4" a="1"/>
  <c r="D51" i="4" s="1"/>
  <c r="G51" i="4" a="1"/>
  <c r="G51" i="4" s="1"/>
  <c r="L51" i="4" a="1"/>
  <c r="L51" i="4" s="1"/>
  <c r="O51" i="4" a="1"/>
  <c r="O51" i="4" s="1"/>
  <c r="M51" i="4" a="1"/>
  <c r="M51" i="4" s="1"/>
  <c r="H51" i="4" a="1"/>
  <c r="H51" i="4" s="1"/>
  <c r="K51" i="4" a="1"/>
  <c r="K51" i="4" s="1"/>
  <c r="P51" i="4" a="1"/>
  <c r="P51" i="4" s="1"/>
  <c r="F51" i="4" a="1"/>
  <c r="F51" i="4" s="1"/>
  <c r="Q51" i="4" a="1"/>
  <c r="Q51" i="4" s="1"/>
  <c r="I51" i="4" a="1"/>
  <c r="I51" i="4" s="1"/>
  <c r="E47" i="4" a="1"/>
  <c r="E47" i="4" s="1"/>
  <c r="H47" i="4" a="1"/>
  <c r="H47" i="4" s="1"/>
  <c r="L47" i="4" a="1"/>
  <c r="L47" i="4" s="1"/>
  <c r="R47" i="4" a="1"/>
  <c r="R47" i="4" s="1"/>
  <c r="F47" i="4" a="1"/>
  <c r="F47" i="4" s="1"/>
  <c r="I47" i="4" a="1"/>
  <c r="I47" i="4" s="1"/>
  <c r="O47" i="4" a="1"/>
  <c r="O47" i="4" s="1"/>
  <c r="J47" i="4" a="1"/>
  <c r="J47" i="4" s="1"/>
  <c r="M47" i="4" a="1"/>
  <c r="M47" i="4" s="1"/>
  <c r="P47" i="4" a="1"/>
  <c r="P47" i="4" s="1"/>
  <c r="Q47" i="4" a="1"/>
  <c r="Q47" i="4" s="1"/>
  <c r="G47" i="4" a="1"/>
  <c r="G47" i="4" s="1"/>
  <c r="K47" i="4" a="1"/>
  <c r="K47" i="4" s="1"/>
  <c r="N47" i="4" a="1"/>
  <c r="N47" i="4" s="1"/>
  <c r="K43" i="4" a="1"/>
  <c r="K43" i="4" s="1"/>
  <c r="F43" i="4" a="1"/>
  <c r="F43" i="4" s="1"/>
  <c r="I43" i="4" a="1"/>
  <c r="I43" i="4" s="1"/>
  <c r="L43" i="4" a="1"/>
  <c r="L43" i="4" s="1"/>
  <c r="P43" i="4" a="1"/>
  <c r="P43" i="4" s="1"/>
  <c r="G43" i="4" a="1"/>
  <c r="G43" i="4" s="1"/>
  <c r="J43" i="4" a="1"/>
  <c r="J43" i="4" s="1"/>
  <c r="D43" i="4" a="1"/>
  <c r="D43" i="4" s="1"/>
  <c r="O43" i="4" a="1"/>
  <c r="O43" i="4" s="1"/>
  <c r="H43" i="4" a="1"/>
  <c r="H43" i="4" s="1"/>
  <c r="Q43" i="4" a="1"/>
  <c r="Q43" i="4" s="1"/>
  <c r="R43" i="4" a="1"/>
  <c r="R43" i="4" s="1"/>
  <c r="N43" i="4" a="1"/>
  <c r="N43" i="4" s="1"/>
  <c r="G39" i="4" a="1"/>
  <c r="G39" i="4" s="1"/>
  <c r="N39" i="4" a="1"/>
  <c r="N39" i="4" s="1"/>
  <c r="Q39" i="4" a="1"/>
  <c r="Q39" i="4" s="1"/>
  <c r="E39" i="4" a="1"/>
  <c r="E39" i="4" s="1"/>
  <c r="H39" i="4" a="1"/>
  <c r="H39" i="4" s="1"/>
  <c r="L39" i="4" a="1"/>
  <c r="L39" i="4" s="1"/>
  <c r="R39" i="4" a="1"/>
  <c r="R39" i="4" s="1"/>
  <c r="F39" i="4" a="1"/>
  <c r="F39" i="4" s="1"/>
  <c r="O39" i="4" a="1"/>
  <c r="O39" i="4" s="1"/>
  <c r="M39" i="4" a="1"/>
  <c r="M39" i="4" s="1"/>
  <c r="D39" i="4" a="1"/>
  <c r="D39" i="4" s="1"/>
  <c r="P39" i="4" a="1"/>
  <c r="P39" i="4" s="1"/>
  <c r="J39" i="4" a="1"/>
  <c r="J39" i="4" s="1"/>
  <c r="D35" i="4" a="1"/>
  <c r="D35" i="4" s="1"/>
  <c r="F31" i="4" a="1"/>
  <c r="F31" i="4" s="1"/>
  <c r="O31" i="4" a="1"/>
  <c r="O31" i="4" s="1"/>
  <c r="D31" i="4" a="1"/>
  <c r="D31" i="4" s="1"/>
  <c r="J31" i="4" a="1"/>
  <c r="J31" i="4" s="1"/>
  <c r="M31" i="4" a="1"/>
  <c r="M31" i="4" s="1"/>
  <c r="P31" i="4" a="1"/>
  <c r="P31" i="4" s="1"/>
  <c r="K31" i="4" a="1"/>
  <c r="K31" i="4" s="1"/>
  <c r="Q31" i="4" a="1"/>
  <c r="Q31" i="4" s="1"/>
  <c r="L31" i="4" a="1"/>
  <c r="L31" i="4" s="1"/>
  <c r="R31" i="4" a="1"/>
  <c r="R31" i="4" s="1"/>
  <c r="G31" i="4" a="1"/>
  <c r="G31" i="4" s="1"/>
  <c r="N31" i="4" a="1"/>
  <c r="N31" i="4" s="1"/>
  <c r="H31" i="4" a="1"/>
  <c r="H31" i="4" s="1"/>
  <c r="I23" i="4" a="1"/>
  <c r="I23" i="4" s="1"/>
  <c r="M23" i="4" a="1"/>
  <c r="M23" i="4" s="1"/>
  <c r="F23" i="4" a="1"/>
  <c r="F23" i="4" s="1"/>
  <c r="K23" i="4" a="1"/>
  <c r="K23" i="4" s="1"/>
  <c r="L23" i="4" a="1"/>
  <c r="L23" i="4" s="1"/>
  <c r="R23" i="4" a="1"/>
  <c r="R23" i="4" s="1"/>
  <c r="H23" i="4" a="1"/>
  <c r="H23" i="4" s="1"/>
  <c r="H11" i="4" a="1"/>
  <c r="H11" i="4" s="1"/>
  <c r="J74" i="4" a="1"/>
  <c r="J74" i="4" s="1"/>
  <c r="M74" i="4" a="1"/>
  <c r="M74" i="4" s="1"/>
  <c r="P74" i="4" a="1"/>
  <c r="P74" i="4"/>
  <c r="K74" i="4" a="1"/>
  <c r="K74" i="4" s="1"/>
  <c r="G70" i="4" a="1"/>
  <c r="G70" i="4" s="1"/>
  <c r="O70" i="4" a="1"/>
  <c r="O70" i="4" s="1"/>
  <c r="R70" i="4" a="1"/>
  <c r="R70" i="4" s="1"/>
  <c r="E70" i="4" a="1"/>
  <c r="E70" i="4" s="1"/>
  <c r="H70" i="4" a="1"/>
  <c r="H70" i="4" s="1"/>
  <c r="M70" i="4" a="1"/>
  <c r="M70" i="4" s="1"/>
  <c r="P70" i="4" a="1"/>
  <c r="P70" i="4" s="1"/>
  <c r="F70" i="4" a="1"/>
  <c r="F70" i="4" s="1"/>
  <c r="K70" i="4" a="1"/>
  <c r="K70" i="4" s="1"/>
  <c r="N70" i="4" a="1"/>
  <c r="N70" i="4" s="1"/>
  <c r="I70" i="4" a="1"/>
  <c r="I70" i="4" s="1"/>
  <c r="L70" i="4" a="1"/>
  <c r="L70" i="4" s="1"/>
  <c r="D70" i="4" a="1"/>
  <c r="D70" i="4" s="1"/>
  <c r="F66" i="4" a="1"/>
  <c r="F66" i="4" s="1"/>
  <c r="I66" i="4" a="1"/>
  <c r="I66" i="4" s="1"/>
  <c r="L66" i="4" a="1"/>
  <c r="L66" i="4" s="1"/>
  <c r="O66" i="4" a="1"/>
  <c r="O66" i="4" s="1"/>
  <c r="R66" i="4" a="1"/>
  <c r="R66" i="4" s="1"/>
  <c r="H66" i="4" a="1"/>
  <c r="H66" i="4" s="1"/>
  <c r="G62" i="4" a="1"/>
  <c r="G62" i="4" s="1"/>
  <c r="J62" i="4" a="1"/>
  <c r="J62" i="4" s="1"/>
  <c r="O62" i="4" a="1"/>
  <c r="O62" i="4" s="1"/>
  <c r="R62" i="4" a="1"/>
  <c r="R62" i="4" s="1"/>
  <c r="E62" i="4" a="1"/>
  <c r="E62" i="4" s="1"/>
  <c r="H62" i="4"/>
  <c r="M62" i="4" a="1"/>
  <c r="M62" i="4" s="1"/>
  <c r="P62" i="4" a="1"/>
  <c r="P62" i="4" s="1"/>
  <c r="F62" i="4" a="1"/>
  <c r="F62" i="4" s="1"/>
  <c r="K62" i="4" a="1"/>
  <c r="K62" i="4" s="1"/>
  <c r="N62" i="4" a="1"/>
  <c r="N62" i="4" s="1"/>
  <c r="L62" i="4" a="1"/>
  <c r="L62" i="4" s="1"/>
  <c r="D62" i="4" a="1"/>
  <c r="D62" i="4" s="1"/>
  <c r="Q62" i="4" a="1"/>
  <c r="Q62" i="4" s="1"/>
  <c r="I62" i="4" a="1"/>
  <c r="I62" i="4" s="1"/>
  <c r="F58" i="4" a="1"/>
  <c r="F58" i="4" s="1"/>
  <c r="K58" i="4" a="1"/>
  <c r="K58" i="4" s="1"/>
  <c r="N58" i="4" a="1"/>
  <c r="N58" i="4" s="1"/>
  <c r="L58" i="4" a="1"/>
  <c r="L58" i="4" s="1"/>
  <c r="Q58" i="4" a="1"/>
  <c r="Q58" i="4" s="1"/>
  <c r="G58" i="4" a="1"/>
  <c r="G58" i="4" s="1"/>
  <c r="R58" i="4" a="1"/>
  <c r="R58" i="4" s="1"/>
  <c r="H58" i="4" a="1"/>
  <c r="H58" i="4" s="1"/>
  <c r="P58" i="4" a="1"/>
  <c r="P58" i="4" s="1"/>
  <c r="M58" i="4" a="1"/>
  <c r="M58" i="4" s="1"/>
  <c r="G54" i="4" a="1"/>
  <c r="G54" i="4" s="1"/>
  <c r="J54" i="4" a="1"/>
  <c r="J54" i="4" s="1"/>
  <c r="O54" i="4" a="1"/>
  <c r="O54" i="4" s="1"/>
  <c r="R54" i="4" a="1"/>
  <c r="R54" i="4" s="1"/>
  <c r="E54" i="4" a="1"/>
  <c r="E54" i="4" s="1"/>
  <c r="H54" i="4" a="1"/>
  <c r="H54" i="4" s="1"/>
  <c r="M54" i="4" a="1"/>
  <c r="M54" i="4" s="1"/>
  <c r="P54" i="4" a="1"/>
  <c r="P54" i="4" s="1"/>
  <c r="F54" i="4" a="1"/>
  <c r="F54" i="4" s="1"/>
  <c r="K54" i="4" a="1"/>
  <c r="K54" i="4" s="1"/>
  <c r="N54" i="4" a="1"/>
  <c r="N54" i="4" s="1"/>
  <c r="D54" i="4" a="1"/>
  <c r="D54" i="4" s="1"/>
  <c r="Q54" i="4" a="1"/>
  <c r="Q54" i="4" s="1"/>
  <c r="L54" i="4" a="1"/>
  <c r="L54" i="4" s="1"/>
  <c r="I54" i="4" a="1"/>
  <c r="I54" i="4" s="1"/>
  <c r="H50" i="4" a="1"/>
  <c r="H50" i="4" s="1"/>
  <c r="K50" i="4" a="1"/>
  <c r="K50" i="4" s="1"/>
  <c r="N50" i="4" a="1"/>
  <c r="N50" i="4" s="1"/>
  <c r="F50" i="4" a="1"/>
  <c r="F50" i="4" s="1"/>
  <c r="Q50" i="4" a="1"/>
  <c r="Q50" i="4" s="1"/>
  <c r="G50" i="4" a="1"/>
  <c r="G50" i="4" s="1"/>
  <c r="O50" i="4" a="1"/>
  <c r="O50" i="4" s="1"/>
  <c r="M50" i="4" a="1"/>
  <c r="M50" i="4" s="1"/>
  <c r="D50" i="4" a="1"/>
  <c r="D50" i="4" s="1"/>
  <c r="P50" i="4" a="1"/>
  <c r="P50" i="4" s="1"/>
  <c r="D46" i="4" a="1"/>
  <c r="D46" i="4" s="1"/>
  <c r="G46" i="4" a="1"/>
  <c r="G46" i="4" s="1"/>
  <c r="K46" i="4" a="1"/>
  <c r="K46" i="4" s="1"/>
  <c r="Q46" i="4" a="1"/>
  <c r="Q46" i="4" s="1"/>
  <c r="E46" i="4" a="1"/>
  <c r="E46" i="4" s="1"/>
  <c r="H46" i="4" a="1"/>
  <c r="H46" i="4" s="1"/>
  <c r="N46" i="4" a="1"/>
  <c r="N46" i="4" s="1"/>
  <c r="R46" i="4" a="1"/>
  <c r="R46" i="4" s="1"/>
  <c r="I46" i="4" a="1"/>
  <c r="I46" i="4" s="1"/>
  <c r="L46" i="4" a="1"/>
  <c r="L46" i="4" s="1"/>
  <c r="O46" i="4" a="1"/>
  <c r="O46" i="4" s="1"/>
  <c r="F46" i="4" a="1"/>
  <c r="F46" i="4" s="1"/>
  <c r="J46" i="4" a="1"/>
  <c r="J46" i="4" s="1"/>
  <c r="P46" i="4" a="1"/>
  <c r="P46" i="4" s="1"/>
  <c r="M46" i="4" a="1"/>
  <c r="M46" i="4" s="1"/>
  <c r="N38" i="4" a="1"/>
  <c r="N38" i="4" s="1"/>
  <c r="E34" i="4" a="1"/>
  <c r="E34" i="4" s="1"/>
  <c r="I30" i="4" a="1"/>
  <c r="I30" i="4" s="1"/>
  <c r="J22" i="4" a="1"/>
  <c r="J22" i="4" s="1"/>
  <c r="Q18" i="4" a="1"/>
  <c r="Q18" i="4" s="1"/>
  <c r="M14" i="4" a="1"/>
  <c r="M14" i="4" s="1"/>
  <c r="F14" i="4" a="1"/>
  <c r="F14" i="4" s="1"/>
  <c r="P14" i="4" a="1"/>
  <c r="P14" i="4" s="1"/>
  <c r="M10" i="4" a="1"/>
  <c r="M10" i="4" s="1"/>
  <c r="I10" i="4" a="1"/>
  <c r="I10" i="4" s="1"/>
  <c r="J10" i="4" a="1"/>
  <c r="J10" i="4" s="1"/>
  <c r="N10" i="4" a="1"/>
  <c r="N10" i="4" s="1"/>
  <c r="R10" i="4" a="1"/>
  <c r="R10" i="4" s="1"/>
  <c r="K10" i="4" a="1"/>
  <c r="K10" i="4" s="1"/>
  <c r="Q10" i="4" a="1"/>
  <c r="Q10" i="4" s="1"/>
  <c r="D10" i="4" a="1"/>
  <c r="D10" i="4" s="1"/>
  <c r="H10" i="4" a="1"/>
  <c r="H10" i="4" s="1"/>
  <c r="D77" i="4" a="1"/>
  <c r="D77" i="4" s="1"/>
  <c r="G77" i="4" a="1"/>
  <c r="G77" i="4" s="1"/>
  <c r="L77" i="4" a="1"/>
  <c r="L77" i="4" s="1"/>
  <c r="O77" i="4" a="1"/>
  <c r="O77" i="4" s="1"/>
  <c r="Q77" i="4" a="1"/>
  <c r="Q77" i="4" s="1"/>
  <c r="E77" i="4" a="1"/>
  <c r="E77" i="4" s="1"/>
  <c r="J77" i="4" a="1"/>
  <c r="J77" i="4" s="1"/>
  <c r="M77" i="4" a="1"/>
  <c r="M77" i="4" s="1"/>
  <c r="R77" i="4" a="1"/>
  <c r="R77" i="4"/>
  <c r="F77" i="4" a="1"/>
  <c r="F77" i="4" s="1"/>
  <c r="H77" i="4" a="1"/>
  <c r="H77" i="4" s="1"/>
  <c r="K77" i="4" a="1"/>
  <c r="K77" i="4" s="1"/>
  <c r="P77" i="4" a="1"/>
  <c r="P77" i="4" s="1"/>
  <c r="I77" i="4" a="1"/>
  <c r="I77" i="4" s="1"/>
  <c r="N77" i="4" a="1"/>
  <c r="N77" i="4" s="1"/>
  <c r="M73" i="4" a="1"/>
  <c r="M73" i="4" s="1"/>
  <c r="F69" i="4" a="1"/>
  <c r="F69" i="4" s="1"/>
  <c r="I69" i="4" a="1"/>
  <c r="I69" i="4" s="1"/>
  <c r="N69" i="4" a="1"/>
  <c r="N69" i="4" s="1"/>
  <c r="Q69" i="4" a="1"/>
  <c r="Q69" i="4" s="1"/>
  <c r="D69" i="4" a="1"/>
  <c r="D69" i="4" s="1"/>
  <c r="G69" i="4" a="1"/>
  <c r="G69" i="4" s="1"/>
  <c r="L69" i="4" a="1"/>
  <c r="L69" i="4" s="1"/>
  <c r="O69" i="4" a="1"/>
  <c r="O69" i="4" s="1"/>
  <c r="E69" i="4" a="1"/>
  <c r="E69" i="4" s="1"/>
  <c r="J69" i="4" a="1"/>
  <c r="J69" i="4" s="1"/>
  <c r="M69" i="4" a="1"/>
  <c r="M69" i="4" s="1"/>
  <c r="R69" i="4" a="1"/>
  <c r="R69" i="4" s="1"/>
  <c r="P69" i="4" a="1"/>
  <c r="P69" i="4" s="1"/>
  <c r="K69" i="4" a="1"/>
  <c r="K69" i="4" s="1"/>
  <c r="H69" i="4" a="1"/>
  <c r="H69" i="4" s="1"/>
  <c r="K65" i="4" a="1"/>
  <c r="K65" i="4" s="1"/>
  <c r="D65" i="4" a="1"/>
  <c r="D65" i="4" s="1"/>
  <c r="F61" i="4" a="1"/>
  <c r="F61" i="4" s="1"/>
  <c r="I61" i="4" a="1"/>
  <c r="I61" i="4" s="1"/>
  <c r="N61" i="4" a="1"/>
  <c r="N61" i="4" s="1"/>
  <c r="Q61" i="4" a="1"/>
  <c r="Q61" i="4" s="1"/>
  <c r="D61" i="4" a="1"/>
  <c r="D61" i="4" s="1"/>
  <c r="G61" i="4" a="1"/>
  <c r="G61" i="4" s="1"/>
  <c r="L61" i="4" a="1"/>
  <c r="L61" i="4" s="1"/>
  <c r="O61" i="4" a="1"/>
  <c r="O61" i="4" s="1"/>
  <c r="E61" i="4" a="1"/>
  <c r="E61" i="4" s="1"/>
  <c r="J61" i="4" a="1"/>
  <c r="J61" i="4" s="1"/>
  <c r="M61" i="4" a="1"/>
  <c r="M61" i="4" s="1"/>
  <c r="R61" i="4" a="1"/>
  <c r="R61" i="4" s="1"/>
  <c r="P61" i="4" a="1"/>
  <c r="P61" i="4" s="1"/>
  <c r="H61" i="4" a="1"/>
  <c r="H61" i="4" s="1"/>
  <c r="K61" i="4" a="1"/>
  <c r="K61" i="4" s="1"/>
  <c r="F57" i="4" a="1"/>
  <c r="F57" i="4" s="1"/>
  <c r="F53" i="4" a="1"/>
  <c r="F53" i="4" s="1"/>
  <c r="I53" i="4" a="1"/>
  <c r="I53" i="4" s="1"/>
  <c r="N53" i="4" a="1"/>
  <c r="N53" i="4" s="1"/>
  <c r="Q53" i="4" a="1"/>
  <c r="Q53" i="4" s="1"/>
  <c r="D53" i="4" a="1"/>
  <c r="D53" i="4" s="1"/>
  <c r="G53" i="4" a="1"/>
  <c r="G53" i="4" s="1"/>
  <c r="L53" i="4" a="1"/>
  <c r="L53" i="4" s="1"/>
  <c r="O53" i="4" a="1"/>
  <c r="O53" i="4" s="1"/>
  <c r="E53" i="4" a="1"/>
  <c r="E53" i="4" s="1"/>
  <c r="J53" i="4" a="1"/>
  <c r="J53" i="4" s="1"/>
  <c r="M53" i="4" a="1"/>
  <c r="M53" i="4" s="1"/>
  <c r="R53" i="4" a="1"/>
  <c r="R53" i="4" s="1"/>
  <c r="H53" i="4" a="1"/>
  <c r="H53" i="4" s="1"/>
  <c r="K53" i="4" a="1"/>
  <c r="K53" i="4" s="1"/>
  <c r="P53" i="4" a="1"/>
  <c r="P53" i="4" s="1"/>
  <c r="G49" i="4" a="1"/>
  <c r="G49" i="4" s="1"/>
  <c r="F49" i="4" a="1"/>
  <c r="F49" i="4" s="1"/>
  <c r="F45" i="4" a="1"/>
  <c r="F45" i="4" s="1"/>
  <c r="J45" i="4" a="1"/>
  <c r="J45" i="4" s="1"/>
  <c r="P45" i="4" a="1"/>
  <c r="P45" i="4" s="1"/>
  <c r="D45" i="4" a="1"/>
  <c r="D45" i="4" s="1"/>
  <c r="G45" i="4" a="1"/>
  <c r="G45" i="4" s="1"/>
  <c r="M45" i="4" a="1"/>
  <c r="M45" i="4" s="1"/>
  <c r="Q45" i="4" a="1"/>
  <c r="Q45" i="4" s="1"/>
  <c r="H45" i="4" a="1"/>
  <c r="H45" i="4" s="1"/>
  <c r="K45" i="4" a="1"/>
  <c r="K45" i="4" s="1"/>
  <c r="N45" i="4" a="1"/>
  <c r="N45" i="4" s="1"/>
  <c r="R45" i="4" a="1"/>
  <c r="R45" i="4" s="1"/>
  <c r="I45" i="4" a="1"/>
  <c r="I45" i="4" s="1"/>
  <c r="L45" i="4" a="1"/>
  <c r="L45" i="4"/>
  <c r="E45" i="4" a="1"/>
  <c r="E45" i="4" s="1"/>
  <c r="O45" i="4" a="1"/>
  <c r="O45" i="4" s="1"/>
  <c r="E37" i="4" a="1"/>
  <c r="E37" i="4" s="1"/>
  <c r="J37" i="4" a="1"/>
  <c r="J37" i="4" s="1"/>
  <c r="P37" i="4" a="1"/>
  <c r="P37" i="4" s="1"/>
  <c r="G37" i="4" a="1"/>
  <c r="G37" i="4" s="1"/>
  <c r="K37" i="4" a="1"/>
  <c r="K37" i="4" s="1"/>
  <c r="G21" i="4" a="1"/>
  <c r="G21" i="4" s="1"/>
  <c r="F76" i="4" a="1"/>
  <c r="F76" i="4" s="1"/>
  <c r="K76" i="4" a="1"/>
  <c r="K76" i="4" s="1"/>
  <c r="N76" i="4" a="1"/>
  <c r="N76" i="4" s="1"/>
  <c r="D76" i="4" a="1"/>
  <c r="D76" i="4" s="1"/>
  <c r="I76" i="4" a="1"/>
  <c r="I76" i="4" s="1"/>
  <c r="L76" i="4" a="1"/>
  <c r="L76" i="4" s="1"/>
  <c r="E76" i="4" a="1"/>
  <c r="E76" i="4" s="1"/>
  <c r="M76" i="4" a="1"/>
  <c r="M76" i="4" s="1"/>
  <c r="G76" i="4" a="1"/>
  <c r="G76" i="4" s="1"/>
  <c r="O76" i="4" a="1"/>
  <c r="O76" i="4" s="1"/>
  <c r="R76" i="4" a="1"/>
  <c r="R76" i="4" s="1"/>
  <c r="H76" i="4" a="1"/>
  <c r="H76" i="4" s="1"/>
  <c r="G72" i="4" a="1"/>
  <c r="G72" i="4" s="1"/>
  <c r="J72" i="4" a="1"/>
  <c r="J72" i="4" s="1"/>
  <c r="O72" i="4" a="1"/>
  <c r="O72" i="4" s="1"/>
  <c r="R72" i="4" a="1"/>
  <c r="R72" i="4"/>
  <c r="D72" i="4" a="1"/>
  <c r="D72" i="4" s="1"/>
  <c r="E72" i="4" a="1"/>
  <c r="E72" i="4" s="1"/>
  <c r="H72" i="4" a="1"/>
  <c r="H72" i="4" s="1"/>
  <c r="M72" i="4" a="1"/>
  <c r="M72" i="4" s="1"/>
  <c r="P72" i="4" a="1"/>
  <c r="P72" i="4" s="1"/>
  <c r="I72" i="4" a="1"/>
  <c r="I72" i="4" s="1"/>
  <c r="Q72" i="4" a="1"/>
  <c r="Q72" i="4" s="1"/>
  <c r="F72" i="4" a="1"/>
  <c r="F72" i="4" s="1"/>
  <c r="K72" i="4" a="1"/>
  <c r="K72" i="4" s="1"/>
  <c r="N72" i="4" a="1"/>
  <c r="N72" i="4" s="1"/>
  <c r="L72" i="4" a="1"/>
  <c r="L72" i="4" s="1"/>
  <c r="E68" i="4" a="1"/>
  <c r="E68" i="4" s="1"/>
  <c r="H68" i="4" a="1"/>
  <c r="H68" i="4" s="1"/>
  <c r="K68" i="4" a="1"/>
  <c r="K68" i="4" s="1"/>
  <c r="N68" i="4" a="1"/>
  <c r="N68" i="4" s="1"/>
  <c r="D68" i="4" a="1"/>
  <c r="D68" i="4" s="1"/>
  <c r="I68" i="4" a="1"/>
  <c r="I68" i="4" s="1"/>
  <c r="G68" i="4" a="1"/>
  <c r="G68" i="4" s="1"/>
  <c r="R68" i="4" a="1"/>
  <c r="R68" i="4" s="1"/>
  <c r="J68" i="4" a="1"/>
  <c r="J68" i="4" s="1"/>
  <c r="O68" i="4" a="1"/>
  <c r="O68" i="4" s="1"/>
  <c r="D64" i="4" a="1"/>
  <c r="D64" i="4" s="1"/>
  <c r="I64" i="4" a="1"/>
  <c r="I64" i="4" s="1"/>
  <c r="L64" i="4" a="1"/>
  <c r="L64" i="4" s="1"/>
  <c r="Q64" i="4" a="1"/>
  <c r="Q64" i="4" s="1"/>
  <c r="G64" i="4" a="1"/>
  <c r="G64" i="4" s="1"/>
  <c r="J64" i="4" a="1"/>
  <c r="J64" i="4" s="1"/>
  <c r="O64" i="4" a="1"/>
  <c r="O64" i="4" s="1"/>
  <c r="R64" i="4" a="1"/>
  <c r="R64" i="4" s="1"/>
  <c r="E64" i="4" a="1"/>
  <c r="E64" i="4" s="1"/>
  <c r="H64" i="4" a="1"/>
  <c r="H64" i="4" s="1"/>
  <c r="M64" i="4" a="1"/>
  <c r="M64" i="4" s="1"/>
  <c r="P64" i="4" a="1"/>
  <c r="P64" i="4" s="1"/>
  <c r="N64" i="4" a="1"/>
  <c r="N64" i="4" s="1"/>
  <c r="F64" i="4" a="1"/>
  <c r="F64" i="4" s="1"/>
  <c r="K64" i="4" a="1"/>
  <c r="K64" i="4" s="1"/>
  <c r="E60" i="4" a="1"/>
  <c r="E60" i="4" s="1"/>
  <c r="H60" i="4" a="1"/>
  <c r="H60" i="4" s="1"/>
  <c r="M60" i="4" a="1"/>
  <c r="M60" i="4" s="1"/>
  <c r="P60" i="4" a="1"/>
  <c r="P60" i="4" s="1"/>
  <c r="D60" i="4" a="1"/>
  <c r="D60" i="4" s="1"/>
  <c r="I60" i="4" a="1"/>
  <c r="I60" i="4" s="1"/>
  <c r="L60" i="4" a="1"/>
  <c r="L60" i="4" s="1"/>
  <c r="Q60" i="4" a="1"/>
  <c r="Q60" i="4" s="1"/>
  <c r="O60" i="4" a="1"/>
  <c r="O60" i="4" s="1"/>
  <c r="R60" i="4" a="1"/>
  <c r="R60" i="4" s="1"/>
  <c r="D56" i="4" a="1"/>
  <c r="D56" i="4" s="1"/>
  <c r="I56" i="4" a="1"/>
  <c r="I56" i="4" s="1"/>
  <c r="L56" i="4" a="1"/>
  <c r="L56" i="4" s="1"/>
  <c r="Q56" i="4" a="1"/>
  <c r="Q56" i="4" s="1"/>
  <c r="G56" i="4" a="1"/>
  <c r="G56" i="4" s="1"/>
  <c r="J56" i="4" a="1"/>
  <c r="J56" i="4" s="1"/>
  <c r="O56" i="4" a="1"/>
  <c r="O56" i="4" s="1"/>
  <c r="R56" i="4" a="1"/>
  <c r="R56" i="4" s="1"/>
  <c r="E56" i="4" a="1"/>
  <c r="E56" i="4" s="1"/>
  <c r="H56" i="4" a="1"/>
  <c r="H56" i="4" s="1"/>
  <c r="M56" i="4" a="1"/>
  <c r="M56" i="4" s="1"/>
  <c r="P56" i="4" a="1"/>
  <c r="P56" i="4" s="1"/>
  <c r="F56" i="4" a="1"/>
  <c r="F56" i="4" s="1"/>
  <c r="N56" i="4" a="1"/>
  <c r="N56" i="4" s="1"/>
  <c r="K56" i="4" a="1"/>
  <c r="K56" i="4" s="1"/>
  <c r="E52" i="4" a="1"/>
  <c r="E52" i="4" s="1"/>
  <c r="F52" i="4" a="1"/>
  <c r="F52" i="4" s="1"/>
  <c r="K52" i="4" a="1"/>
  <c r="K52" i="4" s="1"/>
  <c r="N52" i="4" a="1"/>
  <c r="N52" i="4" s="1"/>
  <c r="D52" i="4" a="1"/>
  <c r="D52" i="4" s="1"/>
  <c r="O52" i="4" a="1"/>
  <c r="O52" i="4" s="1"/>
  <c r="G52" i="4" a="1"/>
  <c r="G52" i="4" s="1"/>
  <c r="R52" i="4" a="1"/>
  <c r="R52" i="4" s="1"/>
  <c r="J52" i="4" a="1"/>
  <c r="J52" i="4" s="1"/>
  <c r="F48" i="4" a="1"/>
  <c r="F48" i="4" s="1"/>
  <c r="I48" i="4" a="1"/>
  <c r="I48" i="4" s="1"/>
  <c r="M48" i="4" a="1"/>
  <c r="M48" i="4" s="1"/>
  <c r="D48" i="4" a="1"/>
  <c r="D48" i="4" s="1"/>
  <c r="G48" i="4" a="1"/>
  <c r="G48" i="4" s="1"/>
  <c r="J48" i="4" a="1"/>
  <c r="J48" i="4" s="1"/>
  <c r="P48" i="4" a="1"/>
  <c r="P48" i="4" s="1"/>
  <c r="E48" i="4" a="1"/>
  <c r="E48" i="4" s="1"/>
  <c r="K48" i="4" a="1"/>
  <c r="K48" i="4" s="1"/>
  <c r="N48" i="4" a="1"/>
  <c r="N48" i="4" s="1"/>
  <c r="Q48" i="4" a="1"/>
  <c r="Q48" i="4" s="1"/>
  <c r="O48" i="4" a="1"/>
  <c r="O48" i="4" s="1"/>
  <c r="R48" i="4" a="1"/>
  <c r="R48" i="4" s="1"/>
  <c r="L48" i="4" a="1"/>
  <c r="L48" i="4" s="1"/>
  <c r="H48" i="4" a="1"/>
  <c r="H48" i="4" s="1"/>
  <c r="G44" i="4" a="1"/>
  <c r="G44" i="4" s="1"/>
  <c r="J44" i="4" a="1"/>
  <c r="J44" i="4" s="1"/>
  <c r="M44" i="4" a="1"/>
  <c r="M44" i="4" s="1"/>
  <c r="D44" i="4" a="1"/>
  <c r="D44" i="4" s="1"/>
  <c r="H44" i="4" a="1"/>
  <c r="H44" i="4" s="1"/>
  <c r="K44" i="4" a="1"/>
  <c r="K44" i="4" s="1"/>
  <c r="N44" i="4" a="1"/>
  <c r="N44" i="4" s="1"/>
  <c r="R44" i="4" a="1"/>
  <c r="R44" i="4" s="1"/>
  <c r="I44" i="4" a="1"/>
  <c r="I44" i="4" s="1"/>
  <c r="O44" i="4" a="1"/>
  <c r="O44" i="4" s="1"/>
  <c r="P44" i="4" a="1"/>
  <c r="P44" i="4" s="1"/>
  <c r="E40" i="4" a="1"/>
  <c r="E40" i="4" s="1"/>
  <c r="D36" i="4" a="1"/>
  <c r="D36" i="4" s="1"/>
  <c r="O36" i="4" a="1"/>
  <c r="O36" i="4" s="1"/>
  <c r="R36" i="4" a="1"/>
  <c r="R36" i="4" s="1"/>
  <c r="P36" i="4" a="1"/>
  <c r="P36" i="4" s="1"/>
  <c r="G36" i="4" a="1"/>
  <c r="G36" i="4" s="1"/>
  <c r="M36" i="4" a="1"/>
  <c r="M36" i="4" s="1"/>
  <c r="R32" i="4" a="1"/>
  <c r="R32" i="4" s="1"/>
  <c r="I28" i="4" a="1"/>
  <c r="I28" i="4" s="1"/>
  <c r="O28" i="4" a="1"/>
  <c r="O28" i="4" s="1"/>
  <c r="F24" i="4" a="1"/>
  <c r="F24" i="4" s="1"/>
  <c r="N24" i="4" a="1"/>
  <c r="N24" i="4" s="1"/>
  <c r="G24" i="4" a="1"/>
  <c r="G24" i="4" s="1"/>
  <c r="L24" i="4" a="1"/>
  <c r="L24" i="4" s="1"/>
  <c r="Q24" i="4" a="1"/>
  <c r="Q24" i="4" s="1"/>
  <c r="O24" i="4" a="1"/>
  <c r="O24" i="4" s="1"/>
  <c r="G20" i="4" a="1"/>
  <c r="G20" i="4" s="1"/>
  <c r="H20" i="4" a="1"/>
  <c r="H20" i="4" s="1"/>
  <c r="F16" i="4" a="1"/>
  <c r="F16" i="4" s="1"/>
  <c r="L16" i="4" a="1"/>
  <c r="L16" i="4" s="1"/>
  <c r="D16" i="4" a="1"/>
  <c r="D16" i="4" s="1"/>
  <c r="H16" i="4" a="1"/>
  <c r="H16" i="4" s="1"/>
  <c r="M16" i="4" a="1"/>
  <c r="M16" i="4" s="1"/>
  <c r="J16" i="4" a="1"/>
  <c r="J16" i="4" s="1"/>
  <c r="N16" i="4" a="1"/>
  <c r="N16" i="4" s="1"/>
  <c r="R16" i="4" a="1"/>
  <c r="R16" i="4" s="1"/>
  <c r="G16" i="4" a="1"/>
  <c r="G16" i="4" s="1"/>
  <c r="K16" i="4" a="1"/>
  <c r="K16" i="4" s="1"/>
  <c r="P16" i="4" a="1"/>
  <c r="P16" i="4" s="1"/>
  <c r="H12" i="4" a="1"/>
  <c r="H12" i="4" s="1"/>
  <c r="J12" i="4" a="1"/>
  <c r="J12" i="4" s="1"/>
  <c r="I8" i="4" a="1"/>
  <c r="I8" i="4" s="1"/>
  <c r="P8" i="4" a="1"/>
  <c r="P8" i="4" s="1"/>
  <c r="C76" i="4"/>
  <c r="C72" i="4"/>
  <c r="C68" i="4"/>
  <c r="AF75" i="4"/>
  <c r="AB75" i="4"/>
  <c r="X75" i="4"/>
  <c r="AM75" i="4"/>
  <c r="AD75" i="4"/>
  <c r="AG75" i="4"/>
  <c r="U75" i="4"/>
  <c r="AI75" i="4"/>
  <c r="AE75" i="4"/>
  <c r="AA75" i="4"/>
  <c r="W75" i="4"/>
  <c r="AH75" i="4"/>
  <c r="V75" i="4"/>
  <c r="AC75" i="4"/>
  <c r="Z75" i="4"/>
  <c r="Y75" i="4"/>
  <c r="AF71" i="4"/>
  <c r="AB71" i="4"/>
  <c r="X71" i="4"/>
  <c r="AI71" i="4"/>
  <c r="AE71" i="4"/>
  <c r="AA71" i="4"/>
  <c r="W71" i="4"/>
  <c r="AM71" i="4"/>
  <c r="AH71" i="4"/>
  <c r="AD71" i="4"/>
  <c r="Z71" i="4"/>
  <c r="V71" i="4"/>
  <c r="AG71" i="4"/>
  <c r="AC71" i="4"/>
  <c r="Y71" i="4"/>
  <c r="U71" i="4"/>
  <c r="AF67" i="4"/>
  <c r="AB67" i="4"/>
  <c r="X67" i="4"/>
  <c r="AI67" i="4"/>
  <c r="AE67" i="4"/>
  <c r="AA67" i="4"/>
  <c r="W67" i="4"/>
  <c r="AM67" i="4"/>
  <c r="AH67" i="4"/>
  <c r="AD67" i="4"/>
  <c r="Z67" i="4"/>
  <c r="V67" i="4"/>
  <c r="AG67" i="4"/>
  <c r="AC67" i="4"/>
  <c r="Y67" i="4"/>
  <c r="U67" i="4"/>
  <c r="AG74" i="4"/>
  <c r="AC74" i="4"/>
  <c r="Y74" i="4"/>
  <c r="U74" i="4"/>
  <c r="AE74" i="4"/>
  <c r="W74" i="4"/>
  <c r="AH74" i="4"/>
  <c r="AF74" i="4"/>
  <c r="AB74" i="4"/>
  <c r="X74" i="4"/>
  <c r="AA74" i="4"/>
  <c r="AD74" i="4"/>
  <c r="AI74" i="4"/>
  <c r="Z74" i="4"/>
  <c r="AM74" i="4"/>
  <c r="V74" i="4"/>
  <c r="AI70" i="4"/>
  <c r="AE70" i="4"/>
  <c r="AA70" i="4"/>
  <c r="W70" i="4"/>
  <c r="AM70" i="4"/>
  <c r="AH70" i="4"/>
  <c r="AD70" i="4"/>
  <c r="Z70" i="4"/>
  <c r="V70" i="4"/>
  <c r="AG70" i="4"/>
  <c r="AC70" i="4"/>
  <c r="Y70" i="4"/>
  <c r="U70" i="4"/>
  <c r="AF70" i="4"/>
  <c r="AB70" i="4"/>
  <c r="X70" i="4"/>
  <c r="C66" i="4"/>
  <c r="AI66" i="4"/>
  <c r="AE66" i="4"/>
  <c r="AA66" i="4"/>
  <c r="W66" i="4"/>
  <c r="U66" i="4"/>
  <c r="AM66" i="4"/>
  <c r="AH66" i="4"/>
  <c r="AD66" i="4"/>
  <c r="Z66" i="4"/>
  <c r="V66" i="4"/>
  <c r="Y66" i="4"/>
  <c r="AG66" i="4"/>
  <c r="AC66" i="4"/>
  <c r="AF66" i="4"/>
  <c r="AB66" i="4"/>
  <c r="X66" i="4"/>
  <c r="AM77" i="4"/>
  <c r="U77" i="4"/>
  <c r="AH77" i="4"/>
  <c r="AD77" i="4"/>
  <c r="Z77" i="4"/>
  <c r="V77" i="4"/>
  <c r="AC77" i="4"/>
  <c r="Y77" i="4"/>
  <c r="X77" i="4"/>
  <c r="AE77" i="4"/>
  <c r="W77" i="4"/>
  <c r="AG77" i="4"/>
  <c r="AB77" i="4"/>
  <c r="AI77" i="4"/>
  <c r="AF77" i="4"/>
  <c r="AA77" i="4"/>
  <c r="AM73" i="4"/>
  <c r="U73" i="4"/>
  <c r="AM69" i="4"/>
  <c r="AH69" i="4"/>
  <c r="AD69" i="4"/>
  <c r="Z69" i="4"/>
  <c r="V69" i="4"/>
  <c r="AG69" i="4"/>
  <c r="AC69" i="4"/>
  <c r="Y69" i="4"/>
  <c r="U69" i="4"/>
  <c r="AF69" i="4"/>
  <c r="AB69" i="4"/>
  <c r="X69" i="4"/>
  <c r="AI69" i="4"/>
  <c r="AE69" i="4"/>
  <c r="AA69" i="4"/>
  <c r="W69" i="4"/>
  <c r="Z76" i="4"/>
  <c r="V76" i="4"/>
  <c r="AF76" i="4"/>
  <c r="X76" i="4"/>
  <c r="AA76" i="4"/>
  <c r="AM76" i="4"/>
  <c r="Y76" i="4"/>
  <c r="AB76" i="4"/>
  <c r="AE76" i="4"/>
  <c r="W76" i="4"/>
  <c r="U76" i="4"/>
  <c r="AI76" i="4"/>
  <c r="AG72" i="4"/>
  <c r="AC72" i="4"/>
  <c r="Y72" i="4"/>
  <c r="U72" i="4"/>
  <c r="AF72" i="4"/>
  <c r="AB72" i="4"/>
  <c r="X72" i="4"/>
  <c r="AI72" i="4"/>
  <c r="AE72" i="4"/>
  <c r="AA72" i="4"/>
  <c r="W72" i="4"/>
  <c r="AM72" i="4"/>
  <c r="AH72" i="4"/>
  <c r="AD72" i="4"/>
  <c r="Z72" i="4"/>
  <c r="V72" i="4"/>
  <c r="Y68" i="4"/>
  <c r="U68" i="4"/>
  <c r="AF68" i="4"/>
  <c r="AB68" i="4"/>
  <c r="X68" i="4"/>
  <c r="AI68" i="4"/>
  <c r="W68" i="4"/>
  <c r="AM68" i="4"/>
  <c r="AH68" i="4"/>
  <c r="AD68" i="4"/>
  <c r="Z68" i="4"/>
  <c r="V68" i="4"/>
  <c r="AG55" i="4"/>
  <c r="AC55" i="4"/>
  <c r="AE55" i="4"/>
  <c r="AH55" i="4"/>
  <c r="AB55" i="4"/>
  <c r="AI55" i="4"/>
  <c r="AD55" i="4"/>
  <c r="AF55" i="4"/>
  <c r="AM55" i="4"/>
  <c r="AG47" i="4"/>
  <c r="AC47" i="4"/>
  <c r="AE47" i="4"/>
  <c r="AB47" i="4"/>
  <c r="AI47" i="4"/>
  <c r="AD47" i="4"/>
  <c r="AH47" i="4"/>
  <c r="AF47" i="4"/>
  <c r="AM47" i="4"/>
  <c r="C62" i="4"/>
  <c r="AH62" i="4"/>
  <c r="AD62" i="4"/>
  <c r="AF62" i="4"/>
  <c r="AE62" i="4"/>
  <c r="AG62" i="4"/>
  <c r="AC62" i="4"/>
  <c r="AI62" i="4"/>
  <c r="AM62" i="4"/>
  <c r="AB62" i="4"/>
  <c r="C58" i="4"/>
  <c r="AG58" i="4"/>
  <c r="AC58" i="4"/>
  <c r="AB58" i="4"/>
  <c r="AF58" i="4"/>
  <c r="AE58" i="4"/>
  <c r="AI58" i="4"/>
  <c r="AD58" i="4"/>
  <c r="AH58" i="4"/>
  <c r="AM58" i="4"/>
  <c r="C54" i="4"/>
  <c r="AG54" i="4"/>
  <c r="AC54" i="4"/>
  <c r="AH54" i="4"/>
  <c r="AB54" i="4"/>
  <c r="AE54" i="4"/>
  <c r="AI54" i="4"/>
  <c r="AF54" i="4"/>
  <c r="AD54" i="4"/>
  <c r="AM54" i="4"/>
  <c r="C50" i="4"/>
  <c r="AG50" i="4"/>
  <c r="AC50" i="4"/>
  <c r="AH50" i="4"/>
  <c r="AB50" i="4"/>
  <c r="AE50" i="4"/>
  <c r="AD50" i="4"/>
  <c r="AF50" i="4"/>
  <c r="AI50" i="4"/>
  <c r="AM50" i="4"/>
  <c r="C46" i="4"/>
  <c r="AG46" i="4"/>
  <c r="AC46" i="4"/>
  <c r="AH46" i="4"/>
  <c r="AB46" i="4"/>
  <c r="AI46" i="4"/>
  <c r="AF46" i="4"/>
  <c r="AE46" i="4"/>
  <c r="AD46" i="4"/>
  <c r="AM46" i="4"/>
  <c r="C34" i="4"/>
  <c r="C22" i="4"/>
  <c r="C18" i="4"/>
  <c r="C10" i="4"/>
  <c r="AM10" i="4"/>
  <c r="AG59" i="4"/>
  <c r="AC59" i="4"/>
  <c r="AF59" i="4"/>
  <c r="AB59" i="4"/>
  <c r="AE59" i="4"/>
  <c r="AI59" i="4"/>
  <c r="AD59" i="4"/>
  <c r="AH59" i="4"/>
  <c r="AM59" i="4"/>
  <c r="AG51" i="4"/>
  <c r="AC51" i="4"/>
  <c r="AE51" i="4"/>
  <c r="AH51" i="4"/>
  <c r="AF51" i="4"/>
  <c r="AI51" i="4"/>
  <c r="AD51" i="4"/>
  <c r="AB51" i="4"/>
  <c r="AM51" i="4"/>
  <c r="AM39" i="4"/>
  <c r="AM31" i="4"/>
  <c r="AM23" i="4"/>
  <c r="AG61" i="4"/>
  <c r="AC61" i="4"/>
  <c r="AF61" i="4"/>
  <c r="AB61" i="4"/>
  <c r="AE61" i="4"/>
  <c r="AI61" i="4"/>
  <c r="AD61" i="4"/>
  <c r="AH61" i="4"/>
  <c r="AM61" i="4"/>
  <c r="AH57" i="4"/>
  <c r="AG53" i="4"/>
  <c r="AC53" i="4"/>
  <c r="AE53" i="4"/>
  <c r="AH53" i="4"/>
  <c r="AB53" i="4"/>
  <c r="AF53" i="4"/>
  <c r="AI53" i="4"/>
  <c r="AD53" i="4"/>
  <c r="AM53" i="4"/>
  <c r="AD49" i="4"/>
  <c r="AG45" i="4"/>
  <c r="AC45" i="4"/>
  <c r="AE45" i="4"/>
  <c r="AD45" i="4"/>
  <c r="AH45" i="4"/>
  <c r="AI45" i="4"/>
  <c r="AB45" i="4"/>
  <c r="AF45" i="4"/>
  <c r="AM45" i="4"/>
  <c r="AH63" i="4"/>
  <c r="AD63" i="4"/>
  <c r="AB63" i="4"/>
  <c r="AM63" i="4"/>
  <c r="AG63" i="4"/>
  <c r="AC63" i="4"/>
  <c r="AF63" i="4"/>
  <c r="AE63" i="4"/>
  <c r="AI63" i="4"/>
  <c r="AM43" i="4"/>
  <c r="AH64" i="4"/>
  <c r="AD64" i="4"/>
  <c r="AM64" i="4"/>
  <c r="AI64" i="4"/>
  <c r="AG64" i="4"/>
  <c r="AC64" i="4"/>
  <c r="AF64" i="4"/>
  <c r="AE64" i="4"/>
  <c r="AB64" i="4"/>
  <c r="AG60" i="4"/>
  <c r="AC60" i="4"/>
  <c r="AF60" i="4"/>
  <c r="AB60" i="4"/>
  <c r="AE60" i="4"/>
  <c r="AH60" i="4"/>
  <c r="AD60" i="4"/>
  <c r="AI60" i="4"/>
  <c r="AM60" i="4"/>
  <c r="AG56" i="4"/>
  <c r="AC56" i="4"/>
  <c r="AH56" i="4"/>
  <c r="AB56" i="4"/>
  <c r="AE56" i="4"/>
  <c r="AD56" i="4"/>
  <c r="AF56" i="4"/>
  <c r="AI56" i="4"/>
  <c r="AM56" i="4"/>
  <c r="AG52" i="4"/>
  <c r="AC52" i="4"/>
  <c r="AH52" i="4"/>
  <c r="AB52" i="4"/>
  <c r="AE52" i="4"/>
  <c r="AF52" i="4"/>
  <c r="AI52" i="4"/>
  <c r="AD52" i="4"/>
  <c r="AM52" i="4"/>
  <c r="AG48" i="4"/>
  <c r="AC48" i="4"/>
  <c r="AH48" i="4"/>
  <c r="AB48" i="4"/>
  <c r="AE48" i="4"/>
  <c r="AI48" i="4"/>
  <c r="AF48" i="4"/>
  <c r="AD48" i="4"/>
  <c r="AM48" i="4"/>
  <c r="AM44" i="4"/>
  <c r="AM36" i="4"/>
  <c r="AM24" i="4"/>
  <c r="AM16" i="4"/>
  <c r="X65" i="4"/>
  <c r="AE65" i="4"/>
  <c r="C39" i="4"/>
  <c r="C35" i="4"/>
  <c r="C31" i="4"/>
  <c r="C27" i="4"/>
  <c r="C23" i="4"/>
  <c r="C19" i="4"/>
  <c r="C11" i="4"/>
  <c r="D8" i="53"/>
  <c r="D3" i="53"/>
  <c r="D5" i="53"/>
  <c r="C5" i="53"/>
  <c r="C8" i="53"/>
  <c r="C7" i="53"/>
  <c r="B6" i="53"/>
  <c r="B10" i="53"/>
  <c r="B11" i="53"/>
  <c r="B9" i="53"/>
  <c r="B8" i="53"/>
  <c r="B7" i="53"/>
  <c r="C10" i="53"/>
  <c r="T74" i="42"/>
  <c r="T73" i="42"/>
  <c r="AK77" i="56"/>
  <c r="AM77" i="56"/>
  <c r="AN77" i="56" a="1"/>
  <c r="AN77" i="56" s="1"/>
  <c r="X2" i="4"/>
  <c r="AD2" i="4"/>
  <c r="AI2" i="4"/>
  <c r="AK1" i="4"/>
  <c r="AK76" i="56"/>
  <c r="AM76" i="56"/>
  <c r="AN76" i="56" a="1"/>
  <c r="AN76" i="56" s="1"/>
  <c r="V2" i="6"/>
  <c r="T2" i="6"/>
  <c r="R2" i="6"/>
  <c r="P2" i="6"/>
  <c r="N2" i="6"/>
  <c r="L2" i="6"/>
  <c r="J3" i="47"/>
  <c r="I3" i="47"/>
  <c r="H3" i="47"/>
  <c r="G3" i="47"/>
  <c r="F3" i="47"/>
  <c r="E3" i="47"/>
  <c r="J3" i="48"/>
  <c r="I3" i="48"/>
  <c r="H3" i="48"/>
  <c r="G3" i="48"/>
  <c r="F3" i="48"/>
  <c r="E3" i="48"/>
  <c r="J3" i="49"/>
  <c r="I3" i="49"/>
  <c r="H3" i="49"/>
  <c r="G3" i="49"/>
  <c r="F3" i="49"/>
  <c r="E3" i="49"/>
  <c r="J3" i="50"/>
  <c r="I3" i="50"/>
  <c r="H3" i="50"/>
  <c r="G3" i="50"/>
  <c r="F3" i="50"/>
  <c r="E3" i="50"/>
  <c r="J3" i="51"/>
  <c r="I3" i="51"/>
  <c r="H3" i="51"/>
  <c r="G3" i="51"/>
  <c r="F3" i="51"/>
  <c r="E3" i="51"/>
  <c r="D1" i="46"/>
  <c r="K3" i="51"/>
  <c r="K3" i="50"/>
  <c r="K3" i="49"/>
  <c r="K3" i="48"/>
  <c r="K3" i="47"/>
  <c r="AH6" i="4"/>
  <c r="AH43" i="4" s="1"/>
  <c r="AG6" i="4"/>
  <c r="AG44" i="4" s="1"/>
  <c r="AF6" i="4"/>
  <c r="AF44" i="4" s="1"/>
  <c r="AE6" i="4"/>
  <c r="AE44" i="4" s="1"/>
  <c r="AD6" i="4"/>
  <c r="AD44" i="4" s="1"/>
  <c r="AC6" i="4"/>
  <c r="AC43" i="4" s="1"/>
  <c r="S6" i="46"/>
  <c r="R6" i="46"/>
  <c r="Q6" i="46"/>
  <c r="P6" i="46"/>
  <c r="O6" i="46"/>
  <c r="N6" i="46"/>
  <c r="M6" i="46"/>
  <c r="L6" i="46"/>
  <c r="K6" i="46"/>
  <c r="J6" i="46"/>
  <c r="I6" i="46"/>
  <c r="H6" i="46"/>
  <c r="G6" i="46"/>
  <c r="F6" i="46"/>
  <c r="E6" i="46"/>
  <c r="S3" i="46"/>
  <c r="R3" i="46"/>
  <c r="Q3" i="46"/>
  <c r="P3" i="46"/>
  <c r="O3" i="46"/>
  <c r="N3" i="46"/>
  <c r="M3" i="46"/>
  <c r="L3" i="46"/>
  <c r="K3" i="46"/>
  <c r="J3" i="46"/>
  <c r="I3" i="46"/>
  <c r="H3" i="46"/>
  <c r="G3" i="46"/>
  <c r="F3" i="46"/>
  <c r="E3" i="46"/>
  <c r="X2" i="46"/>
  <c r="R2" i="46"/>
  <c r="K2" i="46"/>
  <c r="D2" i="46"/>
  <c r="E1" i="46"/>
  <c r="AE35" i="4"/>
  <c r="AE32" i="4"/>
  <c r="AE39" i="4"/>
  <c r="AF37" i="4"/>
  <c r="AF36" i="4"/>
  <c r="AF24" i="4"/>
  <c r="AF16" i="4"/>
  <c r="AF31" i="4"/>
  <c r="AF23" i="4"/>
  <c r="AF10" i="4"/>
  <c r="AF39" i="4"/>
  <c r="AF28" i="4"/>
  <c r="AF42" i="4"/>
  <c r="AF22" i="4"/>
  <c r="AF14" i="4"/>
  <c r="AH39" i="4"/>
  <c r="AH31" i="4"/>
  <c r="AH28" i="4"/>
  <c r="AH22" i="4"/>
  <c r="AH14" i="4"/>
  <c r="AH24" i="4"/>
  <c r="AH16" i="4"/>
  <c r="AH30" i="4"/>
  <c r="AH10" i="4"/>
  <c r="AH23" i="4"/>
  <c r="AH36" i="4"/>
  <c r="AH37" i="4"/>
  <c r="AG36" i="4"/>
  <c r="AG8" i="4"/>
  <c r="AG20" i="4"/>
  <c r="AG14" i="4"/>
  <c r="AG39" i="4"/>
  <c r="AG31" i="4"/>
  <c r="AG16" i="4"/>
  <c r="AG12" i="4"/>
  <c r="AG10" i="4"/>
  <c r="AG23" i="4"/>
  <c r="AG37" i="4"/>
  <c r="AG24" i="4"/>
  <c r="J3" i="39"/>
  <c r="I3" i="39"/>
  <c r="H3" i="39"/>
  <c r="G3" i="39"/>
  <c r="F3" i="39"/>
  <c r="E3" i="39"/>
  <c r="J3" i="38"/>
  <c r="I3" i="38"/>
  <c r="H3" i="38"/>
  <c r="G3" i="38"/>
  <c r="F3" i="38"/>
  <c r="E3" i="38"/>
  <c r="J3" i="37"/>
  <c r="I3" i="37"/>
  <c r="H3" i="37"/>
  <c r="G3" i="37"/>
  <c r="F3" i="37"/>
  <c r="E3" i="37"/>
  <c r="J3" i="36"/>
  <c r="I3" i="36"/>
  <c r="H3" i="36"/>
  <c r="G3" i="36"/>
  <c r="F3" i="36"/>
  <c r="E3" i="36"/>
  <c r="J3" i="35"/>
  <c r="I3" i="35"/>
  <c r="H3" i="35"/>
  <c r="G3" i="35"/>
  <c r="F3" i="35"/>
  <c r="E3" i="35"/>
  <c r="J3" i="34"/>
  <c r="I3" i="34"/>
  <c r="H3" i="34"/>
  <c r="G3" i="34"/>
  <c r="F3" i="34"/>
  <c r="E3" i="34"/>
  <c r="J3" i="33"/>
  <c r="I3" i="33"/>
  <c r="H3" i="33"/>
  <c r="G3" i="33"/>
  <c r="F3" i="33"/>
  <c r="E3" i="33"/>
  <c r="J3" i="32"/>
  <c r="I3" i="32"/>
  <c r="H3" i="32"/>
  <c r="G3" i="32"/>
  <c r="F3" i="32"/>
  <c r="E3" i="32"/>
  <c r="J3" i="31"/>
  <c r="I3" i="31"/>
  <c r="H3" i="31"/>
  <c r="G3" i="31"/>
  <c r="F3" i="31"/>
  <c r="E3" i="31"/>
  <c r="J3" i="7"/>
  <c r="I3" i="7"/>
  <c r="H3" i="7"/>
  <c r="G3" i="7"/>
  <c r="F3" i="7"/>
  <c r="E3" i="7"/>
  <c r="K5" i="18"/>
  <c r="E75" i="18" s="1"/>
  <c r="I3" i="30"/>
  <c r="J3" i="30"/>
  <c r="K3" i="30"/>
  <c r="H3" i="30"/>
  <c r="G3" i="30"/>
  <c r="F3" i="30"/>
  <c r="F2" i="18"/>
  <c r="H2" i="18"/>
  <c r="F1" i="18"/>
  <c r="T4" i="42"/>
  <c r="V74" i="42" s="1"/>
  <c r="T5" i="42"/>
  <c r="T6" i="42"/>
  <c r="T7" i="42"/>
  <c r="T8" i="42"/>
  <c r="T9" i="42"/>
  <c r="T10" i="42"/>
  <c r="T11" i="42"/>
  <c r="T12" i="42"/>
  <c r="T13" i="42"/>
  <c r="T14" i="42"/>
  <c r="T15" i="42"/>
  <c r="T16" i="42"/>
  <c r="T17" i="42"/>
  <c r="T18" i="42"/>
  <c r="T19" i="42"/>
  <c r="T20" i="42"/>
  <c r="T21" i="42"/>
  <c r="T22" i="42"/>
  <c r="T23" i="42"/>
  <c r="T24" i="42"/>
  <c r="T25" i="42"/>
  <c r="T26" i="42"/>
  <c r="T27" i="42"/>
  <c r="T28" i="42"/>
  <c r="T29" i="42"/>
  <c r="T30" i="42"/>
  <c r="T31" i="42"/>
  <c r="T32" i="42"/>
  <c r="T33" i="42"/>
  <c r="V33" i="42" s="1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V57" i="42" s="1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3" i="42"/>
  <c r="V49" i="42" s="1"/>
  <c r="V32" i="42"/>
  <c r="J5" i="18"/>
  <c r="J4" i="18"/>
  <c r="I5" i="18"/>
  <c r="I4" i="18"/>
  <c r="H5" i="18"/>
  <c r="H4" i="18"/>
  <c r="G5" i="18"/>
  <c r="G4" i="18"/>
  <c r="F5" i="18"/>
  <c r="F4" i="18"/>
  <c r="E5" i="18"/>
  <c r="E4" i="18"/>
  <c r="K21" i="5"/>
  <c r="D4" i="56"/>
  <c r="K2" i="30"/>
  <c r="J2" i="30"/>
  <c r="R2" i="5"/>
  <c r="Q2" i="5"/>
  <c r="P2" i="5"/>
  <c r="I2" i="30"/>
  <c r="O2" i="5"/>
  <c r="H2" i="30"/>
  <c r="N2" i="5"/>
  <c r="F2" i="7" s="1"/>
  <c r="M2" i="5"/>
  <c r="E2" i="7" s="1"/>
  <c r="F2" i="47"/>
  <c r="F2" i="48"/>
  <c r="F2" i="49"/>
  <c r="F2" i="50"/>
  <c r="F2" i="51"/>
  <c r="F2" i="38"/>
  <c r="F2" i="36"/>
  <c r="F2" i="34"/>
  <c r="F2" i="37"/>
  <c r="F2" i="35"/>
  <c r="F2" i="33"/>
  <c r="F2" i="32"/>
  <c r="J2" i="7"/>
  <c r="J2" i="47"/>
  <c r="J2" i="48"/>
  <c r="J2" i="49"/>
  <c r="J2" i="50"/>
  <c r="J2" i="51"/>
  <c r="J2" i="38"/>
  <c r="J2" i="36"/>
  <c r="J2" i="34"/>
  <c r="J2" i="32"/>
  <c r="J2" i="39"/>
  <c r="J2" i="37"/>
  <c r="J2" i="35"/>
  <c r="J2" i="33"/>
  <c r="J2" i="31"/>
  <c r="G2" i="39"/>
  <c r="G2" i="47"/>
  <c r="G2" i="48"/>
  <c r="G2" i="49"/>
  <c r="G2" i="50"/>
  <c r="G2" i="51"/>
  <c r="G2" i="37"/>
  <c r="G2" i="35"/>
  <c r="G2" i="33"/>
  <c r="G2" i="38"/>
  <c r="G2" i="36"/>
  <c r="G2" i="34"/>
  <c r="G2" i="32"/>
  <c r="H2" i="47"/>
  <c r="H2" i="48"/>
  <c r="H2" i="49"/>
  <c r="H2" i="50"/>
  <c r="H2" i="51"/>
  <c r="H2" i="37"/>
  <c r="H2" i="35"/>
  <c r="H2" i="33"/>
  <c r="H2" i="38"/>
  <c r="H2" i="36"/>
  <c r="H2" i="34"/>
  <c r="H2" i="32"/>
  <c r="H2" i="39"/>
  <c r="E2" i="47"/>
  <c r="E2" i="48"/>
  <c r="E2" i="49"/>
  <c r="E2" i="50"/>
  <c r="E2" i="51"/>
  <c r="E2" i="38"/>
  <c r="E2" i="36"/>
  <c r="E2" i="34"/>
  <c r="E2" i="32"/>
  <c r="E2" i="37"/>
  <c r="E2" i="35"/>
  <c r="E2" i="33"/>
  <c r="I2" i="47"/>
  <c r="I2" i="48"/>
  <c r="I2" i="49"/>
  <c r="I2" i="50"/>
  <c r="I2" i="51"/>
  <c r="I2" i="38"/>
  <c r="I2" i="36"/>
  <c r="I2" i="34"/>
  <c r="I2" i="32"/>
  <c r="I2" i="39"/>
  <c r="I2" i="37"/>
  <c r="I2" i="35"/>
  <c r="I2" i="33"/>
  <c r="I2" i="7"/>
  <c r="I2" i="31"/>
  <c r="H2" i="7"/>
  <c r="H2" i="31"/>
  <c r="G2" i="7"/>
  <c r="G2" i="31"/>
  <c r="AK65" i="56"/>
  <c r="AM65" i="56"/>
  <c r="AN65" i="56" a="1"/>
  <c r="AN65" i="56" s="1"/>
  <c r="AK66" i="56"/>
  <c r="AM66" i="56"/>
  <c r="AN66" i="56" a="1"/>
  <c r="AN66" i="56" s="1"/>
  <c r="AK67" i="56"/>
  <c r="AM67" i="56"/>
  <c r="AN67" i="56" a="1"/>
  <c r="AN67" i="56" s="1"/>
  <c r="AM68" i="56"/>
  <c r="AK69" i="56"/>
  <c r="AM69" i="56"/>
  <c r="AN69" i="56" a="1"/>
  <c r="AN69" i="56" s="1"/>
  <c r="AK70" i="56"/>
  <c r="AM70" i="56"/>
  <c r="AN70" i="56" a="1"/>
  <c r="AN70" i="56" s="1"/>
  <c r="AK71" i="56"/>
  <c r="AM71" i="56"/>
  <c r="AN71" i="56" a="1"/>
  <c r="AN71" i="56" s="1"/>
  <c r="AK72" i="56"/>
  <c r="AM72" i="56"/>
  <c r="AN72" i="56" a="1"/>
  <c r="AN72" i="56" s="1"/>
  <c r="AK73" i="56"/>
  <c r="AM73" i="56"/>
  <c r="AN73" i="56" a="1"/>
  <c r="AN73" i="56" s="1"/>
  <c r="AK74" i="56"/>
  <c r="AM74" i="56"/>
  <c r="AN74" i="56" a="1"/>
  <c r="AN74" i="56" s="1"/>
  <c r="AK75" i="56"/>
  <c r="AM75" i="56"/>
  <c r="AN75" i="56" a="1"/>
  <c r="AN75" i="56" s="1"/>
  <c r="D9" i="53"/>
  <c r="C21" i="5"/>
  <c r="L5" i="18"/>
  <c r="F75" i="18" s="1"/>
  <c r="M5" i="18"/>
  <c r="G11" i="18" s="1"/>
  <c r="N5" i="18"/>
  <c r="O5" i="18"/>
  <c r="I69" i="18" s="1"/>
  <c r="P5" i="18"/>
  <c r="K3" i="38"/>
  <c r="K3" i="37"/>
  <c r="K3" i="36"/>
  <c r="K3" i="35"/>
  <c r="K3" i="34"/>
  <c r="K3" i="32"/>
  <c r="K3" i="33"/>
  <c r="K3" i="31"/>
  <c r="J76" i="18"/>
  <c r="J75" i="18"/>
  <c r="J72" i="18"/>
  <c r="J68" i="18"/>
  <c r="J64" i="18"/>
  <c r="J60" i="18"/>
  <c r="J56" i="18"/>
  <c r="J52" i="18"/>
  <c r="J48" i="18"/>
  <c r="J44" i="18"/>
  <c r="J40" i="18"/>
  <c r="J36" i="18"/>
  <c r="J32" i="18"/>
  <c r="J28" i="18"/>
  <c r="J24" i="18"/>
  <c r="J20" i="18"/>
  <c r="J16" i="18"/>
  <c r="J12" i="18"/>
  <c r="J8" i="18"/>
  <c r="J42" i="18"/>
  <c r="J34" i="18"/>
  <c r="J22" i="18"/>
  <c r="J10" i="18"/>
  <c r="J73" i="18"/>
  <c r="J61" i="18"/>
  <c r="J53" i="18"/>
  <c r="J41" i="18"/>
  <c r="J33" i="18"/>
  <c r="J21" i="18"/>
  <c r="J9" i="18"/>
  <c r="J6" i="18"/>
  <c r="J71" i="18"/>
  <c r="J67" i="18"/>
  <c r="J63" i="18"/>
  <c r="J59" i="18"/>
  <c r="J55" i="18"/>
  <c r="J51" i="18"/>
  <c r="J47" i="18"/>
  <c r="J43" i="18"/>
  <c r="J39" i="18"/>
  <c r="J35" i="18"/>
  <c r="J31" i="18"/>
  <c r="J27" i="18"/>
  <c r="J23" i="18"/>
  <c r="J19" i="18"/>
  <c r="J15" i="18"/>
  <c r="J11" i="18"/>
  <c r="J7" i="18"/>
  <c r="J46" i="18"/>
  <c r="J30" i="18"/>
  <c r="J18" i="18"/>
  <c r="J69" i="18"/>
  <c r="J57" i="18"/>
  <c r="J45" i="18"/>
  <c r="J29" i="18"/>
  <c r="J17" i="18"/>
  <c r="J74" i="18"/>
  <c r="J70" i="18"/>
  <c r="J66" i="18"/>
  <c r="J62" i="18"/>
  <c r="J58" i="18"/>
  <c r="J54" i="18"/>
  <c r="J50" i="18"/>
  <c r="J38" i="18"/>
  <c r="J26" i="18"/>
  <c r="J14" i="18"/>
  <c r="J65" i="18"/>
  <c r="J49" i="18"/>
  <c r="J37" i="18"/>
  <c r="J25" i="18"/>
  <c r="J13" i="18"/>
  <c r="I25" i="18"/>
  <c r="I60" i="18"/>
  <c r="I56" i="18"/>
  <c r="I44" i="18"/>
  <c r="I28" i="18"/>
  <c r="I16" i="18"/>
  <c r="V3" i="6"/>
  <c r="L1" i="30"/>
  <c r="AA40" i="56"/>
  <c r="AA37" i="56"/>
  <c r="AA39" i="56"/>
  <c r="AA31" i="56"/>
  <c r="AA36" i="56"/>
  <c r="AA33" i="56"/>
  <c r="F6" i="4"/>
  <c r="AE31" i="4"/>
  <c r="AD30" i="56"/>
  <c r="AE30" i="4"/>
  <c r="AE10" i="4"/>
  <c r="AD14" i="56"/>
  <c r="AE14" i="4"/>
  <c r="AE27" i="4"/>
  <c r="AD9" i="56"/>
  <c r="AD12" i="56"/>
  <c r="AE12" i="4"/>
  <c r="AE23" i="4"/>
  <c r="AD16" i="56"/>
  <c r="AE16" i="4"/>
  <c r="AD20" i="56"/>
  <c r="AD24" i="56"/>
  <c r="AE24" i="4"/>
  <c r="AC39" i="56"/>
  <c r="AD39" i="4"/>
  <c r="AD35" i="4"/>
  <c r="AC37" i="56"/>
  <c r="AD37" i="4"/>
  <c r="AC30" i="56"/>
  <c r="AC33" i="56"/>
  <c r="AC38" i="56"/>
  <c r="AC31" i="56"/>
  <c r="AD31" i="4"/>
  <c r="AC40" i="56"/>
  <c r="AC36" i="56"/>
  <c r="AD36" i="4"/>
  <c r="AC30" i="4"/>
  <c r="AB36" i="56"/>
  <c r="AC36" i="4"/>
  <c r="AB31" i="56"/>
  <c r="AC31" i="4"/>
  <c r="AB40" i="56"/>
  <c r="AB28" i="56"/>
  <c r="AC28" i="4"/>
  <c r="AC35" i="4"/>
  <c r="AB33" i="56"/>
  <c r="AB39" i="56"/>
  <c r="AC39" i="4"/>
  <c r="AB37" i="56"/>
  <c r="AC37" i="4"/>
  <c r="AB24" i="56"/>
  <c r="AC24" i="4"/>
  <c r="AD14" i="4"/>
  <c r="AC19" i="4"/>
  <c r="AC16" i="56"/>
  <c r="AD16" i="4"/>
  <c r="AC23" i="4"/>
  <c r="AC21" i="4"/>
  <c r="AD15" i="4"/>
  <c r="AC18" i="4"/>
  <c r="AC27" i="4"/>
  <c r="AD22" i="4"/>
  <c r="AC12" i="56"/>
  <c r="AD12" i="4"/>
  <c r="AC24" i="56"/>
  <c r="AD24" i="4"/>
  <c r="AD10" i="4"/>
  <c r="AD18" i="4"/>
  <c r="AB12" i="56"/>
  <c r="AC12" i="4"/>
  <c r="AC20" i="56"/>
  <c r="AD23" i="4"/>
  <c r="AC10" i="4"/>
  <c r="AC16" i="4"/>
  <c r="AC25" i="56"/>
  <c r="AB22" i="56"/>
  <c r="AC14" i="4"/>
  <c r="AB20" i="56"/>
  <c r="Y12" i="56"/>
  <c r="Y44" i="56"/>
  <c r="Y25" i="56"/>
  <c r="Y57" i="56"/>
  <c r="Z60" i="56"/>
  <c r="W57" i="56"/>
  <c r="Y30" i="56"/>
  <c r="Y46" i="56"/>
  <c r="Y62" i="56"/>
  <c r="Z56" i="56"/>
  <c r="X47" i="56"/>
  <c r="U49" i="56"/>
  <c r="Z47" i="56"/>
  <c r="U50" i="56"/>
  <c r="X12" i="56"/>
  <c r="Z39" i="56"/>
  <c r="X46" i="56"/>
  <c r="X25" i="56"/>
  <c r="T60" i="56"/>
  <c r="W40" i="56"/>
  <c r="Y24" i="56"/>
  <c r="Z55" i="56"/>
  <c r="W59" i="56"/>
  <c r="W47" i="56"/>
  <c r="W51" i="56"/>
  <c r="V51" i="56"/>
  <c r="W60" i="56"/>
  <c r="U53" i="56"/>
  <c r="X37" i="56"/>
  <c r="Z44" i="56"/>
  <c r="X36" i="56"/>
  <c r="Z33" i="56"/>
  <c r="X31" i="56"/>
  <c r="Z63" i="56"/>
  <c r="U61" i="56"/>
  <c r="X20" i="56"/>
  <c r="U62" i="56"/>
  <c r="Z36" i="56"/>
  <c r="T51" i="56"/>
  <c r="W43" i="56"/>
  <c r="Y39" i="56"/>
  <c r="U56" i="56"/>
  <c r="V53" i="56"/>
  <c r="T55" i="56"/>
  <c r="V50" i="56"/>
  <c r="T53" i="56"/>
  <c r="U51" i="56"/>
  <c r="V56" i="56"/>
  <c r="W39" i="56"/>
  <c r="Y59" i="56"/>
  <c r="T47" i="56"/>
  <c r="T56" i="56"/>
  <c r="T58" i="56"/>
  <c r="U60" i="56"/>
  <c r="V63" i="56"/>
  <c r="V47" i="56"/>
  <c r="Y20" i="56"/>
  <c r="W54" i="56"/>
  <c r="Y45" i="56"/>
  <c r="Y61" i="56"/>
  <c r="W53" i="56"/>
  <c r="W37" i="56"/>
  <c r="Y50" i="56"/>
  <c r="X62" i="56"/>
  <c r="Z62" i="56"/>
  <c r="X57" i="56"/>
  <c r="X13" i="56"/>
  <c r="Z59" i="56"/>
  <c r="Z24" i="56"/>
  <c r="X43" i="56"/>
  <c r="X55" i="56"/>
  <c r="X49" i="56"/>
  <c r="Z21" i="56"/>
  <c r="V57" i="56"/>
  <c r="Y56" i="56"/>
  <c r="V62" i="56"/>
  <c r="Y47" i="56"/>
  <c r="T49" i="56"/>
  <c r="U45" i="56"/>
  <c r="V60" i="56"/>
  <c r="Y51" i="56"/>
  <c r="Y55" i="56"/>
  <c r="T54" i="56"/>
  <c r="X50" i="56"/>
  <c r="Z61" i="56"/>
  <c r="U54" i="56"/>
  <c r="X56" i="56"/>
  <c r="Z45" i="56"/>
  <c r="Z12" i="56"/>
  <c r="X24" i="56"/>
  <c r="Z58" i="56"/>
  <c r="X51" i="56"/>
  <c r="X44" i="56"/>
  <c r="X45" i="56"/>
  <c r="Z57" i="56"/>
  <c r="Z43" i="56"/>
  <c r="U58" i="56"/>
  <c r="X63" i="56"/>
  <c r="X16" i="56"/>
  <c r="Z53" i="56"/>
  <c r="Z31" i="56"/>
  <c r="Z20" i="56"/>
  <c r="T63" i="56"/>
  <c r="V46" i="56"/>
  <c r="Y63" i="56"/>
  <c r="U64" i="56"/>
  <c r="V49" i="56"/>
  <c r="W56" i="56"/>
  <c r="Y40" i="56"/>
  <c r="U55" i="56"/>
  <c r="Z50" i="56"/>
  <c r="T57" i="56"/>
  <c r="U59" i="56"/>
  <c r="V52" i="56"/>
  <c r="W63" i="56"/>
  <c r="W31" i="56"/>
  <c r="T59" i="56"/>
  <c r="V54" i="56"/>
  <c r="T64" i="56"/>
  <c r="T46" i="56"/>
  <c r="T62" i="56"/>
  <c r="V59" i="56"/>
  <c r="W44" i="56"/>
  <c r="W12" i="56"/>
  <c r="Y28" i="56"/>
  <c r="Y60" i="56"/>
  <c r="W50" i="56"/>
  <c r="W34" i="56"/>
  <c r="Y33" i="56"/>
  <c r="Y49" i="56"/>
  <c r="Z26" i="56"/>
  <c r="W49" i="56"/>
  <c r="W33" i="56"/>
  <c r="Y38" i="56"/>
  <c r="Y54" i="56"/>
  <c r="Z46" i="56"/>
  <c r="X52" i="56"/>
  <c r="X59" i="56"/>
  <c r="Z49" i="56"/>
  <c r="X41" i="56"/>
  <c r="Z51" i="56"/>
  <c r="X60" i="56"/>
  <c r="X61" i="56"/>
  <c r="Z54" i="56"/>
  <c r="Z40" i="56"/>
  <c r="X53" i="56"/>
  <c r="X40" i="56"/>
  <c r="U57" i="56"/>
  <c r="X39" i="56"/>
  <c r="X33" i="56"/>
  <c r="X34" i="56"/>
  <c r="Z37" i="56"/>
  <c r="U63" i="56"/>
  <c r="X54" i="56"/>
  <c r="T48" i="56"/>
  <c r="V61" i="56"/>
  <c r="V45" i="56"/>
  <c r="W48" i="56"/>
  <c r="Y48" i="56"/>
  <c r="Y31" i="56"/>
  <c r="T45" i="56"/>
  <c r="T61" i="56"/>
  <c r="V64" i="56"/>
  <c r="V48" i="56"/>
  <c r="W55" i="56"/>
  <c r="Y43" i="56"/>
  <c r="U47" i="56"/>
  <c r="T50" i="56"/>
  <c r="AI50" i="56"/>
  <c r="AK50" i="56"/>
  <c r="AM50" i="56"/>
  <c r="AN50" i="56" a="1"/>
  <c r="AN50" i="56" s="1"/>
  <c r="U46" i="56"/>
  <c r="V55" i="56"/>
  <c r="W36" i="56"/>
  <c r="X58" i="56"/>
  <c r="Y36" i="56"/>
  <c r="W62" i="56"/>
  <c r="W46" i="56"/>
  <c r="Y21" i="56"/>
  <c r="Y53" i="56"/>
  <c r="W61" i="56"/>
  <c r="W45" i="56"/>
  <c r="Y26" i="56"/>
  <c r="Y58" i="56"/>
  <c r="K3" i="7"/>
  <c r="AI64" i="56"/>
  <c r="AK64" i="56"/>
  <c r="AM64" i="56"/>
  <c r="AN64" i="56" a="1"/>
  <c r="AN64" i="56" s="1"/>
  <c r="AI61" i="56"/>
  <c r="AK61" i="56"/>
  <c r="AM61" i="56"/>
  <c r="AN61" i="56" a="1"/>
  <c r="AN61" i="56" s="1"/>
  <c r="AI48" i="56"/>
  <c r="AK48" i="56"/>
  <c r="AM48" i="56"/>
  <c r="AN48" i="56" a="1"/>
  <c r="AN48" i="56" s="1"/>
  <c r="AI62" i="56"/>
  <c r="AK62" i="56"/>
  <c r="AM62" i="56"/>
  <c r="AN62" i="56" a="1"/>
  <c r="AN62" i="56" s="1"/>
  <c r="AI45" i="56"/>
  <c r="AK45" i="56"/>
  <c r="AM45" i="56"/>
  <c r="AN45" i="56" a="1"/>
  <c r="AN45" i="56" s="1"/>
  <c r="AI49" i="56"/>
  <c r="AK49" i="56"/>
  <c r="AM49" i="56"/>
  <c r="AN49" i="56" a="1"/>
  <c r="AN49" i="56" s="1"/>
  <c r="AI58" i="56"/>
  <c r="AK58" i="56"/>
  <c r="AM58" i="56"/>
  <c r="AN58" i="56" a="1"/>
  <c r="AN58" i="56" s="1"/>
  <c r="AI47" i="56"/>
  <c r="AK47" i="56"/>
  <c r="AM47" i="56"/>
  <c r="AN47" i="56" a="1"/>
  <c r="AN47" i="56" s="1"/>
  <c r="AI59" i="56"/>
  <c r="AK59" i="56"/>
  <c r="AM59" i="56"/>
  <c r="AN59" i="56" a="1"/>
  <c r="AN59" i="56" s="1"/>
  <c r="AI57" i="56"/>
  <c r="AK57" i="56"/>
  <c r="AM57" i="56"/>
  <c r="AN57" i="56" a="1"/>
  <c r="AN57" i="56" s="1"/>
  <c r="AI63" i="56"/>
  <c r="AK63" i="56"/>
  <c r="AM63" i="56"/>
  <c r="AN63" i="56" a="1"/>
  <c r="AN63" i="56" s="1"/>
  <c r="AI54" i="56"/>
  <c r="AK54" i="56"/>
  <c r="AM54" i="56"/>
  <c r="AN54" i="56" a="1"/>
  <c r="AN54" i="56" s="1"/>
  <c r="AI52" i="56"/>
  <c r="AK52" i="56"/>
  <c r="AM52" i="56"/>
  <c r="AN52" i="56" a="1"/>
  <c r="AN52" i="56" s="1"/>
  <c r="AI56" i="56"/>
  <c r="AK56" i="56"/>
  <c r="AM56" i="56"/>
  <c r="AN56" i="56" a="1"/>
  <c r="AN56" i="56" s="1"/>
  <c r="AI55" i="56"/>
  <c r="AK55" i="56"/>
  <c r="AM55" i="56"/>
  <c r="AN55" i="56" a="1"/>
  <c r="AN55" i="56" s="1"/>
  <c r="AI53" i="56"/>
  <c r="AK53" i="56"/>
  <c r="AM53" i="56"/>
  <c r="AN53" i="56" a="1"/>
  <c r="AN53" i="56" s="1"/>
  <c r="AI60" i="56"/>
  <c r="AK60" i="56"/>
  <c r="AM60" i="56"/>
  <c r="AN60" i="56" a="1"/>
  <c r="AN60" i="56" s="1"/>
  <c r="AI46" i="56"/>
  <c r="AK46" i="56"/>
  <c r="AM46" i="56"/>
  <c r="AN46" i="56" a="1"/>
  <c r="AN46" i="56" s="1"/>
  <c r="AI51" i="56"/>
  <c r="AK51" i="56"/>
  <c r="AM51" i="56"/>
  <c r="AN51" i="56" a="1"/>
  <c r="AN51" i="56" s="1"/>
  <c r="R6" i="4"/>
  <c r="Q6" i="4"/>
  <c r="P6" i="4"/>
  <c r="O6" i="4"/>
  <c r="N6" i="4"/>
  <c r="M6" i="4"/>
  <c r="L6" i="4"/>
  <c r="K6" i="4"/>
  <c r="J6" i="4"/>
  <c r="I6" i="4"/>
  <c r="H6" i="4"/>
  <c r="G6" i="4"/>
  <c r="E6" i="4"/>
  <c r="D6" i="4"/>
  <c r="H1" i="4"/>
  <c r="C2" i="4"/>
  <c r="T4" i="4"/>
  <c r="U6" i="4"/>
  <c r="V6" i="4"/>
  <c r="W6" i="4"/>
  <c r="X6" i="4"/>
  <c r="Y6" i="4"/>
  <c r="Y36" i="4" s="1"/>
  <c r="Z6" i="4"/>
  <c r="Z24" i="4" s="1"/>
  <c r="AA6" i="4"/>
  <c r="AB6" i="4"/>
  <c r="AI6" i="4"/>
  <c r="AL6" i="4"/>
  <c r="AB35" i="4"/>
  <c r="AB39" i="4"/>
  <c r="AB31" i="4"/>
  <c r="AB37" i="4"/>
  <c r="AB36" i="4"/>
  <c r="T69" i="4"/>
  <c r="T61" i="4"/>
  <c r="T53" i="4"/>
  <c r="T45" i="4"/>
  <c r="T76" i="4"/>
  <c r="T72" i="4"/>
  <c r="T68" i="4"/>
  <c r="T64" i="4"/>
  <c r="T60" i="4"/>
  <c r="T56" i="4"/>
  <c r="T52" i="4"/>
  <c r="T48" i="4"/>
  <c r="T75" i="4"/>
  <c r="T71" i="4"/>
  <c r="T67" i="4"/>
  <c r="T63" i="4"/>
  <c r="T59" i="4"/>
  <c r="T55" i="4"/>
  <c r="T51" i="4"/>
  <c r="T47" i="4"/>
  <c r="T73" i="4"/>
  <c r="T74" i="4"/>
  <c r="T70" i="4"/>
  <c r="T66" i="4"/>
  <c r="T62" i="4"/>
  <c r="T58" i="4"/>
  <c r="T54" i="4"/>
  <c r="T50" i="4"/>
  <c r="T46" i="4"/>
  <c r="T77" i="4"/>
  <c r="Z62" i="4"/>
  <c r="Z39" i="4"/>
  <c r="Z32" i="4"/>
  <c r="Z61" i="4"/>
  <c r="Z59" i="4"/>
  <c r="Z44" i="4"/>
  <c r="Z14" i="4"/>
  <c r="Z46" i="4"/>
  <c r="Z64" i="4"/>
  <c r="Z52" i="4"/>
  <c r="Z45" i="4"/>
  <c r="Z50" i="4"/>
  <c r="Z56" i="4"/>
  <c r="Z63" i="4"/>
  <c r="Z60" i="4"/>
  <c r="Z38" i="4"/>
  <c r="Z31" i="4"/>
  <c r="Z43" i="4"/>
  <c r="Z34" i="4"/>
  <c r="Z47" i="4"/>
  <c r="Z51" i="4"/>
  <c r="Z55" i="4"/>
  <c r="Z35" i="4"/>
  <c r="Z54" i="4"/>
  <c r="Z26" i="4"/>
  <c r="Z58" i="4"/>
  <c r="Z48" i="4"/>
  <c r="Z36" i="4"/>
  <c r="Z53" i="4"/>
  <c r="Z37" i="4"/>
  <c r="V52" i="4"/>
  <c r="V61" i="4"/>
  <c r="V62" i="4"/>
  <c r="V56" i="4"/>
  <c r="V45" i="4"/>
  <c r="V50" i="4"/>
  <c r="V53" i="4"/>
  <c r="V51" i="4"/>
  <c r="V48" i="4"/>
  <c r="V60" i="4"/>
  <c r="V63" i="4"/>
  <c r="V47" i="4"/>
  <c r="V54" i="4"/>
  <c r="V58" i="4"/>
  <c r="V64" i="4"/>
  <c r="V55" i="4"/>
  <c r="V59" i="4"/>
  <c r="V46" i="4"/>
  <c r="Y12" i="4"/>
  <c r="Y48" i="4"/>
  <c r="Y64" i="4"/>
  <c r="Y55" i="4"/>
  <c r="Y47" i="4"/>
  <c r="Y31" i="4"/>
  <c r="Y46" i="4"/>
  <c r="Y62" i="4"/>
  <c r="Y56" i="4"/>
  <c r="Y60" i="4"/>
  <c r="Y50" i="4"/>
  <c r="Y51" i="4"/>
  <c r="Y45" i="4"/>
  <c r="Y63" i="4"/>
  <c r="Y23" i="4"/>
  <c r="Y61" i="4"/>
  <c r="Y53" i="4"/>
  <c r="Y59" i="4"/>
  <c r="Y52" i="4"/>
  <c r="Y54" i="4"/>
  <c r="Y58" i="4"/>
  <c r="U51" i="4"/>
  <c r="U55" i="4"/>
  <c r="U60" i="4"/>
  <c r="U53" i="4"/>
  <c r="U47" i="4"/>
  <c r="U58" i="4"/>
  <c r="U52" i="4"/>
  <c r="U54" i="4"/>
  <c r="U63" i="4"/>
  <c r="U62" i="4"/>
  <c r="U61" i="4"/>
  <c r="U56" i="4"/>
  <c r="U64" i="4"/>
  <c r="U46" i="4"/>
  <c r="U48" i="4"/>
  <c r="U45" i="4"/>
  <c r="U59" i="4"/>
  <c r="U50" i="4"/>
  <c r="X39" i="4"/>
  <c r="X10" i="4"/>
  <c r="X60" i="4"/>
  <c r="X35" i="4"/>
  <c r="X52" i="4"/>
  <c r="X53" i="4"/>
  <c r="X51" i="4"/>
  <c r="X58" i="4"/>
  <c r="X59" i="4"/>
  <c r="X47" i="4"/>
  <c r="X43" i="4"/>
  <c r="X64" i="4"/>
  <c r="X37" i="4"/>
  <c r="X15" i="4"/>
  <c r="X54" i="4"/>
  <c r="X56" i="4"/>
  <c r="X63" i="4"/>
  <c r="X48" i="4"/>
  <c r="X23" i="4"/>
  <c r="X24" i="4"/>
  <c r="X28" i="4"/>
  <c r="X19" i="4"/>
  <c r="X31" i="4"/>
  <c r="X44" i="4"/>
  <c r="X50" i="4"/>
  <c r="X16" i="4"/>
  <c r="X55" i="4"/>
  <c r="X62" i="4"/>
  <c r="X45" i="4"/>
  <c r="X36" i="4"/>
  <c r="X46" i="4"/>
  <c r="X14" i="4"/>
  <c r="X61" i="4"/>
  <c r="AA56" i="4"/>
  <c r="AA47" i="4"/>
  <c r="AA39" i="4"/>
  <c r="AA64" i="4"/>
  <c r="AA63" i="4"/>
  <c r="AA62" i="4"/>
  <c r="AA24" i="4"/>
  <c r="AA60" i="4"/>
  <c r="AA14" i="4"/>
  <c r="AA52" i="4"/>
  <c r="AA55" i="4"/>
  <c r="AA48" i="4"/>
  <c r="AA44" i="4"/>
  <c r="AA36" i="4"/>
  <c r="AA10" i="4"/>
  <c r="AA59" i="4"/>
  <c r="AA61" i="4"/>
  <c r="AA23" i="4"/>
  <c r="AA43" i="4"/>
  <c r="AA31" i="4"/>
  <c r="AA50" i="4"/>
  <c r="AA46" i="4"/>
  <c r="AA51" i="4"/>
  <c r="AA54" i="4"/>
  <c r="AA37" i="4"/>
  <c r="AA35" i="4"/>
  <c r="AA45" i="4"/>
  <c r="AA58" i="4"/>
  <c r="AA53" i="4"/>
  <c r="AA20" i="4"/>
  <c r="AA16" i="4"/>
  <c r="W58" i="4"/>
  <c r="W50" i="4"/>
  <c r="W56" i="4"/>
  <c r="W47" i="4"/>
  <c r="W51" i="4"/>
  <c r="W53" i="4"/>
  <c r="W63" i="4"/>
  <c r="W62" i="4"/>
  <c r="W60" i="4"/>
  <c r="W46" i="4"/>
  <c r="W49" i="4"/>
  <c r="W52" i="4"/>
  <c r="W59" i="4"/>
  <c r="W45" i="4"/>
  <c r="W64" i="4"/>
  <c r="W61" i="4"/>
  <c r="W54" i="4"/>
  <c r="W48" i="4"/>
  <c r="W55" i="4"/>
  <c r="AJ75" i="4"/>
  <c r="AL75" i="4"/>
  <c r="AN75" i="4"/>
  <c r="AO75" i="4" s="1" a="1"/>
  <c r="AO75" i="4" s="1"/>
  <c r="AJ67" i="4"/>
  <c r="AL67" i="4"/>
  <c r="AN67" i="4"/>
  <c r="AJ76" i="4"/>
  <c r="AJ68" i="4"/>
  <c r="AL68" i="4"/>
  <c r="AN68" i="4"/>
  <c r="AO68" i="4" s="1" a="1"/>
  <c r="AO68" i="4" s="1"/>
  <c r="AJ70" i="4"/>
  <c r="AL70" i="4"/>
  <c r="AN70" i="4"/>
  <c r="AO70" i="4" s="1" a="1"/>
  <c r="AO70" i="4" s="1"/>
  <c r="AJ72" i="4"/>
  <c r="AL72" i="4"/>
  <c r="AN72" i="4"/>
  <c r="AJ74" i="4"/>
  <c r="AL74" i="4"/>
  <c r="AN74" i="4"/>
  <c r="AO74" i="4" s="1" a="1"/>
  <c r="AO74" i="4" s="1"/>
  <c r="AJ69" i="4"/>
  <c r="AL69" i="4"/>
  <c r="AN69" i="4"/>
  <c r="AO69" i="4" s="1" a="1"/>
  <c r="AO69" i="4" s="1"/>
  <c r="AJ66" i="4"/>
  <c r="AJ71" i="4"/>
  <c r="AJ77" i="4"/>
  <c r="AL77" i="4"/>
  <c r="AN77" i="4"/>
  <c r="AO77" i="4" s="1" a="1"/>
  <c r="AO77" i="4" s="1"/>
  <c r="AL71" i="4"/>
  <c r="AN71" i="4"/>
  <c r="AO71" i="4" s="1" a="1"/>
  <c r="AO71" i="4" s="1"/>
  <c r="AL76" i="4"/>
  <c r="AN76" i="4"/>
  <c r="AL66" i="4"/>
  <c r="AN66" i="4"/>
  <c r="AO66" i="4" s="1" a="1"/>
  <c r="AO66" i="4" s="1"/>
  <c r="AJ61" i="4"/>
  <c r="AJ58" i="4"/>
  <c r="AJ54" i="4"/>
  <c r="AJ51" i="4"/>
  <c r="AJ46" i="4"/>
  <c r="AJ60" i="4"/>
  <c r="AJ56" i="4"/>
  <c r="AJ55" i="4"/>
  <c r="AJ52" i="4"/>
  <c r="AJ48" i="4"/>
  <c r="AJ45" i="4"/>
  <c r="AJ59" i="4"/>
  <c r="AJ53" i="4"/>
  <c r="AJ50" i="4"/>
  <c r="AJ47" i="4"/>
  <c r="AJ62" i="4"/>
  <c r="AL62" i="4"/>
  <c r="AN62" i="4"/>
  <c r="AO62" i="4" s="1" a="1"/>
  <c r="AO62" i="4" s="1"/>
  <c r="AJ63" i="4"/>
  <c r="AL63" i="4"/>
  <c r="AN63" i="4"/>
  <c r="AO63" i="4" s="1" a="1"/>
  <c r="AO63" i="4" s="1"/>
  <c r="AJ64" i="4"/>
  <c r="AL64" i="4"/>
  <c r="AN64" i="4"/>
  <c r="AO64" i="4" s="1" a="1"/>
  <c r="AO64" i="4" s="1"/>
  <c r="H6" i="53"/>
  <c r="D6" i="53"/>
  <c r="AL61" i="4"/>
  <c r="AN61" i="4"/>
  <c r="AO61" i="4" s="1" a="1"/>
  <c r="AO61" i="4" s="1"/>
  <c r="AL60" i="4"/>
  <c r="AN60" i="4"/>
  <c r="AO60" i="4" s="1" a="1"/>
  <c r="AO60" i="4" s="1"/>
  <c r="AL59" i="4"/>
  <c r="AN59" i="4"/>
  <c r="AO59" i="4" s="1" a="1"/>
  <c r="AO59" i="4" s="1"/>
  <c r="AL58" i="4"/>
  <c r="AN58" i="4"/>
  <c r="AO58" i="4" s="1" a="1"/>
  <c r="AO58" i="4" s="1"/>
  <c r="AL56" i="4"/>
  <c r="AN56" i="4"/>
  <c r="AL55" i="4"/>
  <c r="AN55" i="4"/>
  <c r="AO55" i="4" s="1" a="1"/>
  <c r="AO55" i="4" s="1"/>
  <c r="AL54" i="4"/>
  <c r="AN54" i="4"/>
  <c r="AO54" i="4" s="1" a="1"/>
  <c r="AO54" i="4" s="1"/>
  <c r="AL53" i="4"/>
  <c r="AN53" i="4"/>
  <c r="AO53" i="4" s="1" a="1"/>
  <c r="AO53" i="4" s="1"/>
  <c r="AL52" i="4"/>
  <c r="AN52" i="4"/>
  <c r="AO52" i="4" s="1" a="1"/>
  <c r="AO52" i="4" s="1"/>
  <c r="AL51" i="4"/>
  <c r="AN51" i="4"/>
  <c r="AO51" i="4" s="1" a="1"/>
  <c r="AO51" i="4" s="1"/>
  <c r="AL50" i="4"/>
  <c r="AN50" i="4"/>
  <c r="AO50" i="4" s="1" a="1"/>
  <c r="AO50" i="4" s="1"/>
  <c r="AL48" i="4"/>
  <c r="AN48" i="4"/>
  <c r="AO48" i="4" s="1" a="1"/>
  <c r="AO48" i="4" s="1"/>
  <c r="AL47" i="4"/>
  <c r="AN47" i="4"/>
  <c r="AO47" i="4" s="1" a="1"/>
  <c r="AO47" i="4" s="1"/>
  <c r="AL46" i="4"/>
  <c r="AN46" i="4"/>
  <c r="AO46" i="4" s="1" a="1"/>
  <c r="AO46" i="4" s="1"/>
  <c r="AL45" i="4"/>
  <c r="AN45" i="4"/>
  <c r="H7" i="53"/>
  <c r="D7" i="53"/>
  <c r="H10" i="53"/>
  <c r="D10" i="53"/>
  <c r="V4" i="6"/>
  <c r="C8" i="6"/>
  <c r="C7" i="6"/>
  <c r="C6" i="6"/>
  <c r="C5" i="6"/>
  <c r="C4" i="6"/>
  <c r="C3" i="6"/>
  <c r="C2" i="6"/>
  <c r="E11" i="5"/>
  <c r="C12" i="5" s="1"/>
  <c r="G11" i="53"/>
  <c r="C11" i="53"/>
  <c r="P19" i="4" l="1" a="1"/>
  <c r="P19" i="4" s="1"/>
  <c r="X27" i="4"/>
  <c r="AB27" i="4"/>
  <c r="Z7" i="56"/>
  <c r="AL7" i="56"/>
  <c r="AF27" i="4"/>
  <c r="AM27" i="4"/>
  <c r="K19" i="4" a="1"/>
  <c r="K19" i="4" s="1"/>
  <c r="W4" i="6"/>
  <c r="Z27" i="4"/>
  <c r="AE19" i="4"/>
  <c r="AF19" i="4"/>
  <c r="AA19" i="4"/>
  <c r="AM11" i="4"/>
  <c r="Y19" i="4"/>
  <c r="AA27" i="4"/>
  <c r="AD27" i="4"/>
  <c r="I68" i="18"/>
  <c r="I45" i="18"/>
  <c r="I53" i="18"/>
  <c r="I37" i="18"/>
  <c r="I49" i="18"/>
  <c r="I61" i="18"/>
  <c r="I57" i="18"/>
  <c r="I73" i="18"/>
  <c r="I24" i="18"/>
  <c r="I40" i="18"/>
  <c r="I64" i="18"/>
  <c r="I9" i="18"/>
  <c r="I66" i="18"/>
  <c r="I65" i="18"/>
  <c r="J13" i="4" a="1"/>
  <c r="J13" i="4" s="1"/>
  <c r="F29" i="4" a="1"/>
  <c r="F29" i="4" s="1"/>
  <c r="C28" i="4"/>
  <c r="X29" i="4"/>
  <c r="X20" i="4"/>
  <c r="X21" i="4"/>
  <c r="Y7" i="56"/>
  <c r="AC13" i="4"/>
  <c r="AC29" i="4"/>
  <c r="AD28" i="4"/>
  <c r="AD7" i="56"/>
  <c r="AG28" i="4"/>
  <c r="AF29" i="4"/>
  <c r="H28" i="4" a="1"/>
  <c r="H28" i="4" s="1"/>
  <c r="L13" i="4" a="1"/>
  <c r="L13" i="4" s="1"/>
  <c r="O29" i="4" a="1"/>
  <c r="O29" i="4" s="1"/>
  <c r="C13" i="4"/>
  <c r="AA21" i="4"/>
  <c r="AB7" i="56"/>
  <c r="AE29" i="4"/>
  <c r="AG13" i="4"/>
  <c r="AG21" i="4"/>
  <c r="AF13" i="4"/>
  <c r="R28" i="4" a="1"/>
  <c r="R28" i="4" s="1"/>
  <c r="D13" i="4" a="1"/>
  <c r="D13" i="4" s="1"/>
  <c r="R29" i="4" a="1"/>
  <c r="R29" i="4" s="1"/>
  <c r="AD29" i="4"/>
  <c r="AM29" i="4"/>
  <c r="AA28" i="4"/>
  <c r="X12" i="4"/>
  <c r="X7" i="56"/>
  <c r="AD21" i="4"/>
  <c r="AC7" i="56"/>
  <c r="AE21" i="4"/>
  <c r="AH20" i="4"/>
  <c r="M28" i="4" a="1"/>
  <c r="M28" i="4" s="1"/>
  <c r="O13" i="4" a="1"/>
  <c r="O13" i="4" s="1"/>
  <c r="N29" i="4" a="1"/>
  <c r="N29" i="4" s="1"/>
  <c r="R16" i="56" a="1"/>
  <c r="R16" i="56" s="1"/>
  <c r="AA29" i="4"/>
  <c r="AE28" i="4"/>
  <c r="AG29" i="4"/>
  <c r="AH21" i="4"/>
  <c r="K20" i="4" a="1"/>
  <c r="K20" i="4" s="1"/>
  <c r="G28" i="4" a="1"/>
  <c r="G28" i="4" s="1"/>
  <c r="P21" i="4" a="1"/>
  <c r="P21" i="4" s="1"/>
  <c r="G29" i="4" a="1"/>
  <c r="G29" i="4" s="1"/>
  <c r="AA12" i="4"/>
  <c r="Z29" i="4"/>
  <c r="X15" i="56"/>
  <c r="AC23" i="56"/>
  <c r="AH29" i="4"/>
  <c r="AF12" i="4"/>
  <c r="O20" i="4" a="1"/>
  <c r="O20" i="4" s="1"/>
  <c r="P28" i="4" a="1"/>
  <c r="P28" i="4" s="1"/>
  <c r="N21" i="4" a="1"/>
  <c r="N21" i="4" s="1"/>
  <c r="K24" i="56" a="1"/>
  <c r="K24" i="56" s="1"/>
  <c r="X13" i="4"/>
  <c r="AC15" i="56"/>
  <c r="AD15" i="56"/>
  <c r="AM28" i="4"/>
  <c r="D21" i="4" a="1"/>
  <c r="D21" i="4" s="1"/>
  <c r="I24" i="56" a="1"/>
  <c r="I24" i="56" s="1"/>
  <c r="AN73" i="4"/>
  <c r="AO73" i="4" s="1" a="1"/>
  <c r="AO73" i="4" s="1"/>
  <c r="AN65" i="4"/>
  <c r="AO65" i="4" s="1" a="1"/>
  <c r="AO65" i="4" s="1"/>
  <c r="V57" i="4"/>
  <c r="U48" i="56"/>
  <c r="AA34" i="56"/>
  <c r="AK68" i="56"/>
  <c r="AH17" i="4"/>
  <c r="AH33" i="4"/>
  <c r="AH65" i="4"/>
  <c r="AF65" i="4"/>
  <c r="AI49" i="4"/>
  <c r="AD57" i="4"/>
  <c r="W73" i="4"/>
  <c r="Y73" i="4"/>
  <c r="Q9" i="4" a="1"/>
  <c r="Q9" i="4" s="1"/>
  <c r="I49" i="4" a="1"/>
  <c r="I49" i="4" s="1"/>
  <c r="Q49" i="4" a="1"/>
  <c r="Q49" i="4" s="1"/>
  <c r="D49" i="4" a="1"/>
  <c r="D49" i="4" s="1"/>
  <c r="G57" i="4" a="1"/>
  <c r="G57" i="4" s="1"/>
  <c r="P57" i="4" a="1"/>
  <c r="P57" i="4" s="1"/>
  <c r="G65" i="4" a="1"/>
  <c r="G65" i="4" s="1"/>
  <c r="H65" i="4" a="1"/>
  <c r="H65" i="4" s="1"/>
  <c r="R73" i="4" a="1"/>
  <c r="R73" i="4" s="1"/>
  <c r="Q73" i="4" a="1"/>
  <c r="Q73" i="4" s="1"/>
  <c r="K73" i="4" a="1"/>
  <c r="K73" i="4" s="1"/>
  <c r="S73" i="4"/>
  <c r="F68" i="56"/>
  <c r="U68" i="56"/>
  <c r="M68" i="56" a="1"/>
  <c r="M68" i="56" s="1"/>
  <c r="N64" i="56" a="1"/>
  <c r="N64" i="56" s="1"/>
  <c r="E64" i="56" a="1"/>
  <c r="E64" i="56" s="1"/>
  <c r="AE58" i="56"/>
  <c r="N52" i="56" a="1"/>
  <c r="N52" i="56" s="1"/>
  <c r="Q48" i="56" a="1"/>
  <c r="Q48" i="56" s="1"/>
  <c r="P26" i="56" a="1"/>
  <c r="P26" i="56" s="1"/>
  <c r="AD64" i="56"/>
  <c r="G34" i="56" a="1"/>
  <c r="G34" i="56" s="1"/>
  <c r="O64" i="56" a="1"/>
  <c r="O64" i="56" s="1"/>
  <c r="K54" i="56" a="1"/>
  <c r="K54" i="56" s="1"/>
  <c r="Z72" i="56"/>
  <c r="AH72" i="56"/>
  <c r="AD74" i="56"/>
  <c r="M77" i="56" a="1"/>
  <c r="M77" i="56" s="1"/>
  <c r="D60" i="56" a="1"/>
  <c r="D60" i="56" s="1"/>
  <c r="J77" i="56" a="1"/>
  <c r="J77" i="56" s="1"/>
  <c r="O77" i="56" a="1"/>
  <c r="O77" i="56" s="1"/>
  <c r="AH65" i="56"/>
  <c r="AO56" i="4" a="1"/>
  <c r="AO56" i="4" s="1"/>
  <c r="AL73" i="4"/>
  <c r="AL65" i="4"/>
  <c r="AO67" i="4" a="1"/>
  <c r="AO67" i="4" s="1"/>
  <c r="AA57" i="4"/>
  <c r="X57" i="4"/>
  <c r="U49" i="4"/>
  <c r="Z49" i="4"/>
  <c r="T49" i="4"/>
  <c r="AB34" i="56"/>
  <c r="AD18" i="56"/>
  <c r="W65" i="4"/>
  <c r="U65" i="4"/>
  <c r="AH49" i="4"/>
  <c r="AB57" i="4"/>
  <c r="AA73" i="4"/>
  <c r="AC73" i="4"/>
  <c r="E9" i="4" a="1"/>
  <c r="E9" i="4" s="1"/>
  <c r="M33" i="4" a="1"/>
  <c r="M33" i="4" s="1"/>
  <c r="P49" i="4" a="1"/>
  <c r="P49" i="4" s="1"/>
  <c r="K49" i="4" a="1"/>
  <c r="K49" i="4" s="1"/>
  <c r="O57" i="4" a="1"/>
  <c r="O57" i="4" s="1"/>
  <c r="K57" i="4" a="1"/>
  <c r="K57" i="4" s="1"/>
  <c r="L65" i="4" a="1"/>
  <c r="L65" i="4" s="1"/>
  <c r="R65" i="4" a="1"/>
  <c r="R65" i="4" s="1"/>
  <c r="N73" i="4" a="1"/>
  <c r="N73" i="4" s="1"/>
  <c r="H73" i="4" a="1"/>
  <c r="H73" i="4" s="1"/>
  <c r="S62" i="4"/>
  <c r="H68" i="56" a="1"/>
  <c r="H68" i="56" s="1"/>
  <c r="Y68" i="56"/>
  <c r="O68" i="56" a="1"/>
  <c r="O68" i="56" s="1"/>
  <c r="Q58" i="56" a="1"/>
  <c r="Q58" i="56" s="1"/>
  <c r="AC58" i="56"/>
  <c r="I52" i="56" a="1"/>
  <c r="I52" i="56" s="1"/>
  <c r="N48" i="56" a="1"/>
  <c r="N48" i="56" s="1"/>
  <c r="L26" i="56" a="1"/>
  <c r="L26" i="56" s="1"/>
  <c r="AB48" i="56"/>
  <c r="AE18" i="56"/>
  <c r="AA58" i="56"/>
  <c r="K34" i="56" a="1"/>
  <c r="K34" i="56" s="1"/>
  <c r="AL64" i="56"/>
  <c r="D34" i="56" a="1"/>
  <c r="D34" i="56" s="1"/>
  <c r="P48" i="56" a="1"/>
  <c r="P48" i="56" s="1"/>
  <c r="N54" i="56" a="1"/>
  <c r="N54" i="56" s="1"/>
  <c r="AL41" i="56"/>
  <c r="W72" i="56"/>
  <c r="L60" i="56" a="1"/>
  <c r="L60" i="56" s="1"/>
  <c r="U77" i="56"/>
  <c r="D74" i="56" a="1"/>
  <c r="D74" i="56" s="1"/>
  <c r="AB68" i="56"/>
  <c r="F65" i="56"/>
  <c r="AN57" i="4"/>
  <c r="AO57" i="4" s="1" a="1"/>
  <c r="AO57" i="4" s="1"/>
  <c r="AJ57" i="4"/>
  <c r="AJ65" i="4"/>
  <c r="X49" i="4"/>
  <c r="U52" i="56"/>
  <c r="AC18" i="56"/>
  <c r="AB65" i="4"/>
  <c r="Y65" i="4"/>
  <c r="AE49" i="4"/>
  <c r="AI57" i="4"/>
  <c r="AE73" i="4"/>
  <c r="AG73" i="4"/>
  <c r="M49" i="4" a="1"/>
  <c r="M49" i="4" s="1"/>
  <c r="H49" i="4" a="1"/>
  <c r="H49" i="4" s="1"/>
  <c r="D57" i="4" a="1"/>
  <c r="D57" i="4" s="1"/>
  <c r="H57" i="4" a="1"/>
  <c r="H57" i="4" s="1"/>
  <c r="Q65" i="4" a="1"/>
  <c r="Q65" i="4" s="1"/>
  <c r="M65" i="4" a="1"/>
  <c r="M65" i="4" s="1"/>
  <c r="J73" i="4" a="1"/>
  <c r="J73" i="4" s="1"/>
  <c r="J68" i="56" a="1"/>
  <c r="J68" i="56" s="1"/>
  <c r="AC68" i="56"/>
  <c r="Q68" i="56" a="1"/>
  <c r="Q68" i="56" s="1"/>
  <c r="L64" i="56" a="1"/>
  <c r="L64" i="56" s="1"/>
  <c r="N58" i="56" a="1"/>
  <c r="N58" i="56" s="1"/>
  <c r="D52" i="56" a="1"/>
  <c r="D52" i="56" s="1"/>
  <c r="I48" i="56" a="1"/>
  <c r="I48" i="56" s="1"/>
  <c r="E26" i="56" a="1"/>
  <c r="E26" i="56" s="1"/>
  <c r="AG52" i="56"/>
  <c r="AE26" i="56"/>
  <c r="AF48" i="56"/>
  <c r="AE34" i="56"/>
  <c r="AA64" i="56"/>
  <c r="K52" i="56" a="1"/>
  <c r="K52" i="56" s="1"/>
  <c r="K64" i="56" a="1"/>
  <c r="K64" i="56" s="1"/>
  <c r="O34" i="56" a="1"/>
  <c r="O34" i="56" s="1"/>
  <c r="AD68" i="56"/>
  <c r="AO45" i="4" a="1"/>
  <c r="AO45" i="4" s="1"/>
  <c r="AN49" i="4"/>
  <c r="AO49" i="4" s="1" a="1"/>
  <c r="AO49" i="4" s="1"/>
  <c r="AL49" i="4"/>
  <c r="AL57" i="4"/>
  <c r="AJ49" i="4"/>
  <c r="W57" i="4"/>
  <c r="AA49" i="4"/>
  <c r="T57" i="4"/>
  <c r="AB41" i="4"/>
  <c r="T52" i="56"/>
  <c r="Y52" i="56"/>
  <c r="Z18" i="56"/>
  <c r="V58" i="56"/>
  <c r="Z52" i="56"/>
  <c r="AB26" i="56"/>
  <c r="V65" i="4"/>
  <c r="AC65" i="4"/>
  <c r="AC49" i="4"/>
  <c r="AE57" i="4"/>
  <c r="AI73" i="4"/>
  <c r="V73" i="4"/>
  <c r="F25" i="4" a="1"/>
  <c r="F25" i="4" s="1"/>
  <c r="E49" i="4" a="1"/>
  <c r="E49" i="4" s="1"/>
  <c r="L57" i="4" a="1"/>
  <c r="L57" i="4" s="1"/>
  <c r="R57" i="4" a="1"/>
  <c r="R57" i="4" s="1"/>
  <c r="N65" i="4" a="1"/>
  <c r="N65" i="4" s="1"/>
  <c r="O73" i="4" a="1"/>
  <c r="O73" i="4" s="1"/>
  <c r="I73" i="4" a="1"/>
  <c r="I73" i="4" s="1"/>
  <c r="L68" i="56" a="1"/>
  <c r="L68" i="56" s="1"/>
  <c r="AG68" i="56"/>
  <c r="W68" i="56"/>
  <c r="J64" i="56" a="1"/>
  <c r="J64" i="56" s="1"/>
  <c r="I58" i="56" a="1"/>
  <c r="I58" i="56" s="1"/>
  <c r="P58" i="56" a="1"/>
  <c r="P58" i="56" s="1"/>
  <c r="F52" i="56"/>
  <c r="D48" i="56" a="1"/>
  <c r="D48" i="56" s="1"/>
  <c r="AG48" i="56"/>
  <c r="AG58" i="56"/>
  <c r="AC52" i="56"/>
  <c r="AH64" i="56"/>
  <c r="G52" i="56" a="1"/>
  <c r="G52" i="56" s="1"/>
  <c r="M54" i="56" a="1"/>
  <c r="M54" i="56" s="1"/>
  <c r="D44" i="56" a="1"/>
  <c r="D44" i="56" s="1"/>
  <c r="AL34" i="56"/>
  <c r="G54" i="56" a="1"/>
  <c r="G54" i="56" s="1"/>
  <c r="G58" i="56" a="1"/>
  <c r="G58" i="56" s="1"/>
  <c r="F54" i="56"/>
  <c r="AL52" i="56"/>
  <c r="V68" i="56"/>
  <c r="H60" i="56" a="1"/>
  <c r="H60" i="56" s="1"/>
  <c r="R77" i="56" a="1"/>
  <c r="R77" i="56" s="1"/>
  <c r="H77" i="56" a="1"/>
  <c r="H77" i="56" s="1"/>
  <c r="AB72" i="56"/>
  <c r="D68" i="56" a="1"/>
  <c r="D68" i="56" s="1"/>
  <c r="U57" i="4"/>
  <c r="Y49" i="4"/>
  <c r="Z41" i="4"/>
  <c r="Y34" i="56"/>
  <c r="Y64" i="56"/>
  <c r="Z41" i="56"/>
  <c r="Z64" i="56"/>
  <c r="Z34" i="56"/>
  <c r="X48" i="56"/>
  <c r="AC34" i="56"/>
  <c r="AD26" i="56"/>
  <c r="AM65" i="4"/>
  <c r="AG65" i="4"/>
  <c r="AM49" i="4"/>
  <c r="AG49" i="4"/>
  <c r="AF57" i="4"/>
  <c r="X73" i="4"/>
  <c r="Z73" i="4"/>
  <c r="R49" i="4" a="1"/>
  <c r="R49" i="4" s="1"/>
  <c r="N49" i="4" a="1"/>
  <c r="N49" i="4" s="1"/>
  <c r="Q57" i="4" a="1"/>
  <c r="Q57" i="4" s="1"/>
  <c r="M57" i="4" a="1"/>
  <c r="M57" i="4" s="1"/>
  <c r="I65" i="4" a="1"/>
  <c r="I65" i="4" s="1"/>
  <c r="J65" i="4" a="1"/>
  <c r="J65" i="4" s="1"/>
  <c r="L73" i="4" a="1"/>
  <c r="L73" i="4" s="1"/>
  <c r="F73" i="4" a="1"/>
  <c r="F73" i="4" s="1"/>
  <c r="N68" i="56" a="1"/>
  <c r="N68" i="56" s="1"/>
  <c r="AL68" i="56"/>
  <c r="AA68" i="56"/>
  <c r="AG64" i="56"/>
  <c r="D58" i="56" a="1"/>
  <c r="D58" i="56" s="1"/>
  <c r="K58" i="56" a="1"/>
  <c r="K58" i="56" s="1"/>
  <c r="AD52" i="56"/>
  <c r="F48" i="56"/>
  <c r="H54" i="56" a="1"/>
  <c r="H54" i="56" s="1"/>
  <c r="M44" i="56" a="1"/>
  <c r="M44" i="56" s="1"/>
  <c r="I64" i="56" a="1"/>
  <c r="I64" i="56" s="1"/>
  <c r="AL58" i="56"/>
  <c r="O13" i="56" a="1"/>
  <c r="O13" i="56" s="1"/>
  <c r="I54" i="56" a="1"/>
  <c r="I54" i="56" s="1"/>
  <c r="J52" i="56" a="1"/>
  <c r="J52" i="56" s="1"/>
  <c r="AE72" i="56"/>
  <c r="O52" i="56" a="1"/>
  <c r="O52" i="56" s="1"/>
  <c r="AL47" i="56"/>
  <c r="N60" i="56" a="1"/>
  <c r="N60" i="56" s="1"/>
  <c r="AG77" i="56"/>
  <c r="L77" i="56" a="1"/>
  <c r="L77" i="56" s="1"/>
  <c r="Q72" i="56" a="1"/>
  <c r="Q72" i="56" s="1"/>
  <c r="G44" i="56" a="1"/>
  <c r="G44" i="56" s="1"/>
  <c r="F64" i="56"/>
  <c r="V49" i="4"/>
  <c r="Z57" i="4"/>
  <c r="T65" i="4"/>
  <c r="Y18" i="56"/>
  <c r="W52" i="56"/>
  <c r="X26" i="56"/>
  <c r="X18" i="56"/>
  <c r="Z48" i="56"/>
  <c r="AC26" i="56"/>
  <c r="AB18" i="56"/>
  <c r="AA65" i="4"/>
  <c r="Z65" i="4"/>
  <c r="AF49" i="4"/>
  <c r="AC57" i="4"/>
  <c r="AB73" i="4"/>
  <c r="AD73" i="4"/>
  <c r="O49" i="4" a="1"/>
  <c r="O49" i="4" s="1"/>
  <c r="J49" i="4" a="1"/>
  <c r="J49" i="4" s="1"/>
  <c r="N57" i="4" a="1"/>
  <c r="N57" i="4" s="1"/>
  <c r="J57" i="4" a="1"/>
  <c r="J57" i="4" s="1"/>
  <c r="F65" i="4" a="1"/>
  <c r="F65" i="4" s="1"/>
  <c r="E65" i="4" a="1"/>
  <c r="E65" i="4" s="1"/>
  <c r="G73" i="4" a="1"/>
  <c r="G73" i="4" s="1"/>
  <c r="E73" i="4" a="1"/>
  <c r="E73" i="4" s="1"/>
  <c r="S57" i="4"/>
  <c r="P68" i="56" a="1"/>
  <c r="P68" i="56" s="1"/>
  <c r="G68" i="56" a="1"/>
  <c r="G68" i="56" s="1"/>
  <c r="AE68" i="56"/>
  <c r="AC64" i="56"/>
  <c r="X68" i="56"/>
  <c r="F58" i="56"/>
  <c r="H58" i="56" a="1"/>
  <c r="H58" i="56" s="1"/>
  <c r="AH52" i="56"/>
  <c r="AD48" i="56"/>
  <c r="AB52" i="56"/>
  <c r="AF52" i="56"/>
  <c r="E44" i="56" a="1"/>
  <c r="E44" i="56" s="1"/>
  <c r="D64" i="56" a="1"/>
  <c r="D64" i="56" s="1"/>
  <c r="O58" i="56" a="1"/>
  <c r="O58" i="56" s="1"/>
  <c r="O54" i="56" a="1"/>
  <c r="O54" i="56" s="1"/>
  <c r="E52" i="56" a="1"/>
  <c r="E52" i="56" s="1"/>
  <c r="E47" i="56" a="1"/>
  <c r="E47" i="56" s="1"/>
  <c r="AC77" i="56"/>
  <c r="M60" i="56" a="1"/>
  <c r="M60" i="56" s="1"/>
  <c r="G77" i="56" a="1"/>
  <c r="G77" i="56" s="1"/>
  <c r="P77" i="56" a="1"/>
  <c r="P77" i="56" s="1"/>
  <c r="M52" i="56" a="1"/>
  <c r="M52" i="56" s="1"/>
  <c r="V74" i="56"/>
  <c r="AJ73" i="4"/>
  <c r="Y57" i="4"/>
  <c r="W64" i="56"/>
  <c r="X64" i="56"/>
  <c r="W58" i="56"/>
  <c r="AC17" i="4"/>
  <c r="AN68" i="56" a="1"/>
  <c r="AN68" i="56" s="1"/>
  <c r="AF41" i="4"/>
  <c r="AD65" i="4"/>
  <c r="AI65" i="4"/>
  <c r="AB49" i="4"/>
  <c r="AM57" i="4"/>
  <c r="AG57" i="4"/>
  <c r="AF73" i="4"/>
  <c r="AH73" i="4"/>
  <c r="F17" i="4" a="1"/>
  <c r="F17" i="4" s="1"/>
  <c r="I57" i="4" a="1"/>
  <c r="I57" i="4" s="1"/>
  <c r="O65" i="4" a="1"/>
  <c r="O65" i="4" s="1"/>
  <c r="D73" i="4" a="1"/>
  <c r="D73" i="4" s="1"/>
  <c r="AH68" i="56"/>
  <c r="R68" i="56" a="1"/>
  <c r="R68" i="56" s="1"/>
  <c r="I68" i="56" a="1"/>
  <c r="I68" i="56" s="1"/>
  <c r="R64" i="56" a="1"/>
  <c r="R64" i="56" s="1"/>
  <c r="E68" i="56" a="1"/>
  <c r="E68" i="56" s="1"/>
  <c r="AF64" i="56"/>
  <c r="AD58" i="56"/>
  <c r="E58" i="56" a="1"/>
  <c r="E58" i="56" s="1"/>
  <c r="AE52" i="56"/>
  <c r="AH48" i="56"/>
  <c r="AF34" i="56"/>
  <c r="AE64" i="56"/>
  <c r="L52" i="56" a="1"/>
  <c r="L52" i="56" s="1"/>
  <c r="O48" i="56" a="1"/>
  <c r="O48" i="56" s="1"/>
  <c r="H64" i="56" a="1"/>
  <c r="H64" i="56" s="1"/>
  <c r="R52" i="56" a="1"/>
  <c r="R52" i="56" s="1"/>
  <c r="Q64" i="56" a="1"/>
  <c r="Q64" i="56" s="1"/>
  <c r="Q26" i="56" a="1"/>
  <c r="Q26" i="56" s="1"/>
  <c r="AM9" i="4"/>
  <c r="X9" i="4"/>
  <c r="AD33" i="4"/>
  <c r="AG17" i="4"/>
  <c r="AG33" i="4"/>
  <c r="AM33" i="4"/>
  <c r="M9" i="4" a="1"/>
  <c r="M9" i="4" s="1"/>
  <c r="J17" i="4" a="1"/>
  <c r="J17" i="4" s="1"/>
  <c r="O33" i="4" a="1"/>
  <c r="O33" i="4" s="1"/>
  <c r="O41" i="4" a="1"/>
  <c r="O41" i="4" s="1"/>
  <c r="X41" i="4"/>
  <c r="X11" i="56"/>
  <c r="AC33" i="4"/>
  <c r="AM41" i="4"/>
  <c r="I9" i="4" a="1"/>
  <c r="I9" i="4" s="1"/>
  <c r="G17" i="4" a="1"/>
  <c r="G17" i="4" s="1"/>
  <c r="F33" i="4" a="1"/>
  <c r="F33" i="4" s="1"/>
  <c r="L41" i="4" a="1"/>
  <c r="L41" i="4" s="1"/>
  <c r="AL39" i="56"/>
  <c r="AA33" i="4"/>
  <c r="X17" i="4"/>
  <c r="AB27" i="56"/>
  <c r="AD11" i="56"/>
  <c r="AH9" i="4"/>
  <c r="H9" i="4" a="1"/>
  <c r="H9" i="4" s="1"/>
  <c r="Q33" i="4" a="1"/>
  <c r="Q33" i="4" s="1"/>
  <c r="Q41" i="4" a="1"/>
  <c r="Q41" i="4" s="1"/>
  <c r="I42" i="56" a="1"/>
  <c r="I42" i="56" s="1"/>
  <c r="E27" i="56" a="1"/>
  <c r="E27" i="56" s="1"/>
  <c r="L27" i="56" a="1"/>
  <c r="L27" i="56" s="1"/>
  <c r="AL11" i="56"/>
  <c r="X33" i="4"/>
  <c r="AB33" i="4"/>
  <c r="Z11" i="56"/>
  <c r="Z27" i="56"/>
  <c r="AD9" i="4"/>
  <c r="AE17" i="4"/>
  <c r="AE9" i="4"/>
  <c r="G9" i="4" a="1"/>
  <c r="G9" i="4" s="1"/>
  <c r="K41" i="4" a="1"/>
  <c r="K41" i="4" s="1"/>
  <c r="AD35" i="56"/>
  <c r="M27" i="56" a="1"/>
  <c r="M27" i="56" s="1"/>
  <c r="R11" i="56" a="1"/>
  <c r="R11" i="56" s="1"/>
  <c r="Z17" i="4"/>
  <c r="AB9" i="4"/>
  <c r="X27" i="56"/>
  <c r="AC9" i="4"/>
  <c r="AC41" i="4"/>
  <c r="AE33" i="4"/>
  <c r="R9" i="4" a="1"/>
  <c r="R9" i="4" s="1"/>
  <c r="N17" i="4" a="1"/>
  <c r="N17" i="4" s="1"/>
  <c r="J41" i="4" a="1"/>
  <c r="J41" i="4" s="1"/>
  <c r="O11" i="56" a="1"/>
  <c r="O11" i="56" s="1"/>
  <c r="AA9" i="4"/>
  <c r="AA17" i="4"/>
  <c r="Z33" i="4"/>
  <c r="AC11" i="56"/>
  <c r="AH41" i="4"/>
  <c r="AF33" i="4"/>
  <c r="AF9" i="4"/>
  <c r="O9" i="4" a="1"/>
  <c r="O9" i="4" s="1"/>
  <c r="Q17" i="4" a="1"/>
  <c r="Q17" i="4" s="1"/>
  <c r="J33" i="4" a="1"/>
  <c r="J33" i="4" s="1"/>
  <c r="P41" i="4" a="1"/>
  <c r="P41" i="4" s="1"/>
  <c r="K11" i="56" a="1"/>
  <c r="K11" i="56" s="1"/>
  <c r="AM35" i="4"/>
  <c r="AA41" i="4"/>
  <c r="Y11" i="56"/>
  <c r="Y27" i="56"/>
  <c r="AB11" i="56"/>
  <c r="AD17" i="4"/>
  <c r="AC27" i="56"/>
  <c r="AD41" i="4"/>
  <c r="AD27" i="56"/>
  <c r="AG9" i="4"/>
  <c r="AG41" i="4"/>
  <c r="AF17" i="4"/>
  <c r="AE41" i="4"/>
  <c r="AM17" i="4"/>
  <c r="P17" i="4" a="1"/>
  <c r="P17" i="4" s="1"/>
  <c r="G33" i="4" a="1"/>
  <c r="G33" i="4" s="1"/>
  <c r="M41" i="4" a="1"/>
  <c r="M41" i="4" s="1"/>
  <c r="AF11" i="56"/>
  <c r="I11" i="56" a="1"/>
  <c r="I11" i="56" s="1"/>
  <c r="F11" i="56"/>
  <c r="E2" i="39"/>
  <c r="E2" i="31"/>
  <c r="G2" i="30"/>
  <c r="F2" i="31"/>
  <c r="F2" i="39"/>
  <c r="F2" i="30"/>
  <c r="AI4" i="56"/>
  <c r="AJ4" i="4"/>
  <c r="I41" i="18"/>
  <c r="I32" i="18"/>
  <c r="I70" i="18"/>
  <c r="I48" i="18"/>
  <c r="I7" i="18"/>
  <c r="I52" i="18"/>
  <c r="I27" i="18"/>
  <c r="I72" i="18"/>
  <c r="I46" i="18"/>
  <c r="I50" i="18"/>
  <c r="AL32" i="56"/>
  <c r="I58" i="18"/>
  <c r="I74" i="18"/>
  <c r="I8" i="18"/>
  <c r="I62" i="18"/>
  <c r="I54" i="18"/>
  <c r="I38" i="18"/>
  <c r="I30" i="18"/>
  <c r="I22" i="18"/>
  <c r="I15" i="18"/>
  <c r="Y44" i="4"/>
  <c r="I36" i="18"/>
  <c r="I20" i="18"/>
  <c r="I12" i="18"/>
  <c r="V37" i="42"/>
  <c r="V55" i="42"/>
  <c r="AB44" i="4"/>
  <c r="AG43" i="4"/>
  <c r="C60" i="30"/>
  <c r="D60" i="30"/>
  <c r="C52" i="38"/>
  <c r="D52" i="38"/>
  <c r="C44" i="7"/>
  <c r="D44" i="7"/>
  <c r="V35" i="42"/>
  <c r="Y32" i="4"/>
  <c r="Y24" i="4"/>
  <c r="Y20" i="4"/>
  <c r="V18" i="42"/>
  <c r="V67" i="42"/>
  <c r="V46" i="42"/>
  <c r="V14" i="42"/>
  <c r="V6" i="42"/>
  <c r="AH44" i="4"/>
  <c r="D43" i="39"/>
  <c r="C43" i="39"/>
  <c r="Y21" i="4"/>
  <c r="Y29" i="4"/>
  <c r="V50" i="42"/>
  <c r="V56" i="42"/>
  <c r="AC44" i="4"/>
  <c r="AF43" i="4"/>
  <c r="J75" i="4" a="1"/>
  <c r="J75" i="4" s="1"/>
  <c r="K75" i="4" a="1"/>
  <c r="K75" i="4" s="1"/>
  <c r="D67" i="4" a="1"/>
  <c r="D67" i="4" s="1"/>
  <c r="M67" i="4" a="1"/>
  <c r="M67" i="4" s="1"/>
  <c r="L59" i="4" a="1"/>
  <c r="L59" i="4" s="1"/>
  <c r="R59" i="4" a="1"/>
  <c r="R59" i="4" s="1"/>
  <c r="J51" i="4" a="1"/>
  <c r="J51" i="4" s="1"/>
  <c r="E51" i="4" a="1"/>
  <c r="E51" i="4" s="1"/>
  <c r="N51" i="4" a="1"/>
  <c r="N51" i="4" s="1"/>
  <c r="E43" i="4" a="1"/>
  <c r="E43" i="4" s="1"/>
  <c r="M43" i="4" a="1"/>
  <c r="M43" i="4" s="1"/>
  <c r="Y27" i="4"/>
  <c r="Y35" i="4"/>
  <c r="Y28" i="4"/>
  <c r="V4" i="42"/>
  <c r="V68" i="42"/>
  <c r="S66" i="4"/>
  <c r="E66" i="4" a="1"/>
  <c r="E66" i="4" s="1"/>
  <c r="AH42" i="4"/>
  <c r="C73" i="35"/>
  <c r="D73" i="35"/>
  <c r="D57" i="49"/>
  <c r="C57" i="49"/>
  <c r="Y41" i="4"/>
  <c r="Y33" i="4"/>
  <c r="Y37" i="4"/>
  <c r="H37" i="18"/>
  <c r="V12" i="42"/>
  <c r="V15" i="42"/>
  <c r="V59" i="42"/>
  <c r="V51" i="42"/>
  <c r="V43" i="42"/>
  <c r="V27" i="42"/>
  <c r="V19" i="42"/>
  <c r="AD43" i="4"/>
  <c r="K9" i="4" a="1"/>
  <c r="K9" i="4" s="1"/>
  <c r="C9" i="4"/>
  <c r="C72" i="7"/>
  <c r="D72" i="7"/>
  <c r="C64" i="36"/>
  <c r="D64" i="36"/>
  <c r="C56" i="35"/>
  <c r="D56" i="35"/>
  <c r="Y17" i="4"/>
  <c r="Y39" i="4"/>
  <c r="Y43" i="4"/>
  <c r="Y14" i="4"/>
  <c r="V24" i="42"/>
  <c r="V23" i="42"/>
  <c r="AB43" i="4"/>
  <c r="AF32" i="4"/>
  <c r="AE43" i="4"/>
  <c r="P71" i="4" a="1"/>
  <c r="P71" i="4" s="1"/>
  <c r="G71" i="4" a="1"/>
  <c r="G71" i="4" s="1"/>
  <c r="F63" i="4" a="1"/>
  <c r="F63" i="4" s="1"/>
  <c r="R63" i="4" a="1"/>
  <c r="R63" i="4" s="1"/>
  <c r="F55" i="4" a="1"/>
  <c r="F55" i="4" s="1"/>
  <c r="J55" i="4" a="1"/>
  <c r="J55" i="4" s="1"/>
  <c r="K39" i="4" a="1"/>
  <c r="K39" i="4" s="1"/>
  <c r="I39" i="4" a="1"/>
  <c r="I39" i="4" s="1"/>
  <c r="I31" i="4" a="1"/>
  <c r="I31" i="4" s="1"/>
  <c r="E31" i="4" a="1"/>
  <c r="E31" i="4" s="1"/>
  <c r="O15" i="4" a="1"/>
  <c r="O15" i="4" s="1"/>
  <c r="R15" i="4" a="1"/>
  <c r="R15" i="4" s="1"/>
  <c r="Y22" i="4"/>
  <c r="G35" i="18"/>
  <c r="I33" i="18"/>
  <c r="V44" i="42"/>
  <c r="V47" i="42"/>
  <c r="J70" i="4" a="1"/>
  <c r="J70" i="4" s="1"/>
  <c r="Q70" i="4" a="1"/>
  <c r="Q70" i="4" s="1"/>
  <c r="D61" i="7"/>
  <c r="C61" i="7"/>
  <c r="C45" i="7"/>
  <c r="D45" i="7"/>
  <c r="B71" i="41"/>
  <c r="B71" i="51"/>
  <c r="B71" i="50"/>
  <c r="B71" i="49"/>
  <c r="D71" i="49" s="1"/>
  <c r="B71" i="30"/>
  <c r="B71" i="42"/>
  <c r="B71" i="39"/>
  <c r="B73" i="18"/>
  <c r="B71" i="48"/>
  <c r="B71" i="37"/>
  <c r="B71" i="47"/>
  <c r="B71" i="36"/>
  <c r="D71" i="36" s="1"/>
  <c r="B71" i="35"/>
  <c r="D71" i="35" s="1"/>
  <c r="B71" i="31"/>
  <c r="C71" i="31" s="1"/>
  <c r="D71" i="31" s="1"/>
  <c r="B71" i="34"/>
  <c r="C71" i="34" s="1"/>
  <c r="D71" i="34" s="1"/>
  <c r="B71" i="32"/>
  <c r="C71" i="32" s="1"/>
  <c r="D71" i="32" s="1"/>
  <c r="B71" i="33"/>
  <c r="C71" i="33" s="1"/>
  <c r="D71" i="33" s="1"/>
  <c r="B71" i="38"/>
  <c r="B65" i="18"/>
  <c r="B63" i="41"/>
  <c r="B63" i="39"/>
  <c r="B63" i="50"/>
  <c r="B63" i="30"/>
  <c r="B63" i="42"/>
  <c r="B63" i="38"/>
  <c r="B63" i="51"/>
  <c r="B63" i="47"/>
  <c r="B63" i="49"/>
  <c r="D63" i="49" s="1"/>
  <c r="B63" i="34"/>
  <c r="C63" i="34" s="1"/>
  <c r="D63" i="34" s="1"/>
  <c r="B63" i="32"/>
  <c r="C63" i="32" s="1"/>
  <c r="D63" i="32" s="1"/>
  <c r="B63" i="33"/>
  <c r="C63" i="33" s="1"/>
  <c r="D63" i="33" s="1"/>
  <c r="B63" i="48"/>
  <c r="B63" i="36"/>
  <c r="D63" i="36" s="1"/>
  <c r="B55" i="51"/>
  <c r="B57" i="18"/>
  <c r="B55" i="30"/>
  <c r="B55" i="50"/>
  <c r="B55" i="49"/>
  <c r="D55" i="49" s="1"/>
  <c r="B55" i="41"/>
  <c r="B55" i="36"/>
  <c r="D55" i="36" s="1"/>
  <c r="B55" i="48"/>
  <c r="B55" i="37"/>
  <c r="B55" i="47"/>
  <c r="B55" i="42"/>
  <c r="B55" i="39"/>
  <c r="B55" i="32"/>
  <c r="C55" i="32" s="1"/>
  <c r="D55" i="32" s="1"/>
  <c r="B55" i="31"/>
  <c r="C55" i="31" s="1"/>
  <c r="D55" i="31" s="1"/>
  <c r="B55" i="35"/>
  <c r="D55" i="35" s="1"/>
  <c r="B47" i="30"/>
  <c r="B47" i="39"/>
  <c r="B47" i="41"/>
  <c r="B47" i="50"/>
  <c r="B47" i="49"/>
  <c r="D47" i="49" s="1"/>
  <c r="B47" i="38"/>
  <c r="B47" i="47"/>
  <c r="B47" i="42"/>
  <c r="B47" i="51"/>
  <c r="B49" i="18"/>
  <c r="B47" i="32"/>
  <c r="C47" i="32" s="1"/>
  <c r="D47" i="32" s="1"/>
  <c r="B47" i="31"/>
  <c r="C47" i="31" s="1"/>
  <c r="D47" i="31" s="1"/>
  <c r="B47" i="48"/>
  <c r="B47" i="35"/>
  <c r="D47" i="35" s="1"/>
  <c r="B64" i="46"/>
  <c r="C64" i="46" s="1"/>
  <c r="D64" i="46" s="1"/>
  <c r="B57" i="46"/>
  <c r="C57" i="46" s="1"/>
  <c r="D57" i="46" s="1"/>
  <c r="B54" i="46"/>
  <c r="C54" i="46" s="1"/>
  <c r="D54" i="46" s="1"/>
  <c r="B68" i="7"/>
  <c r="B52" i="7"/>
  <c r="B56" i="32"/>
  <c r="C56" i="32" s="1"/>
  <c r="D56" i="32" s="1"/>
  <c r="B48" i="32"/>
  <c r="C48" i="32" s="1"/>
  <c r="D48" i="32" s="1"/>
  <c r="B72" i="33"/>
  <c r="C72" i="33" s="1"/>
  <c r="D72" i="33" s="1"/>
  <c r="B44" i="33"/>
  <c r="C44" i="33" s="1"/>
  <c r="D44" i="33" s="1"/>
  <c r="B67" i="34"/>
  <c r="C67" i="34" s="1"/>
  <c r="D67" i="34" s="1"/>
  <c r="B58" i="34"/>
  <c r="C58" i="34" s="1"/>
  <c r="D58" i="34" s="1"/>
  <c r="B48" i="34"/>
  <c r="C48" i="34" s="1"/>
  <c r="D48" i="34" s="1"/>
  <c r="B67" i="35"/>
  <c r="B52" i="35"/>
  <c r="B55" i="38"/>
  <c r="B51" i="47"/>
  <c r="B68" i="39"/>
  <c r="B70" i="41"/>
  <c r="B70" i="51"/>
  <c r="B72" i="18"/>
  <c r="B70" i="42"/>
  <c r="B70" i="30"/>
  <c r="B70" i="39"/>
  <c r="B70" i="48"/>
  <c r="B70" i="37"/>
  <c r="B70" i="47"/>
  <c r="B70" i="38"/>
  <c r="B70" i="32"/>
  <c r="C70" i="32" s="1"/>
  <c r="D70" i="32" s="1"/>
  <c r="B70" i="33"/>
  <c r="C70" i="33" s="1"/>
  <c r="D70" i="33" s="1"/>
  <c r="B70" i="49"/>
  <c r="B70" i="36"/>
  <c r="B70" i="35"/>
  <c r="B62" i="49"/>
  <c r="B62" i="51"/>
  <c r="B64" i="18"/>
  <c r="B62" i="41"/>
  <c r="B62" i="47"/>
  <c r="B62" i="30"/>
  <c r="B62" i="50"/>
  <c r="B62" i="48"/>
  <c r="B62" i="37"/>
  <c r="B62" i="42"/>
  <c r="B62" i="38"/>
  <c r="B62" i="36"/>
  <c r="B62" i="39"/>
  <c r="B62" i="34"/>
  <c r="C62" i="34" s="1"/>
  <c r="D62" i="34" s="1"/>
  <c r="B62" i="32"/>
  <c r="C62" i="32" s="1"/>
  <c r="D62" i="32" s="1"/>
  <c r="B56" i="18"/>
  <c r="B54" i="30"/>
  <c r="B54" i="49"/>
  <c r="B54" i="42"/>
  <c r="B54" i="38"/>
  <c r="B54" i="41"/>
  <c r="B54" i="50"/>
  <c r="B54" i="36"/>
  <c r="B54" i="39"/>
  <c r="B54" i="51"/>
  <c r="B54" i="32"/>
  <c r="C54" i="32" s="1"/>
  <c r="D54" i="32" s="1"/>
  <c r="B54" i="31"/>
  <c r="C54" i="31" s="1"/>
  <c r="D54" i="31" s="1"/>
  <c r="B54" i="47"/>
  <c r="B54" i="35"/>
  <c r="B54" i="34"/>
  <c r="C54" i="34" s="1"/>
  <c r="D54" i="34" s="1"/>
  <c r="B54" i="37"/>
  <c r="B46" i="41"/>
  <c r="B46" i="49"/>
  <c r="B46" i="51"/>
  <c r="B48" i="18"/>
  <c r="B46" i="42"/>
  <c r="B46" i="50"/>
  <c r="B46" i="48"/>
  <c r="B46" i="37"/>
  <c r="B46" i="39"/>
  <c r="B46" i="38"/>
  <c r="B46" i="31"/>
  <c r="C46" i="31" s="1"/>
  <c r="D46" i="31" s="1"/>
  <c r="B46" i="34"/>
  <c r="C46" i="34" s="1"/>
  <c r="D46" i="34" s="1"/>
  <c r="B46" i="33"/>
  <c r="C46" i="33" s="1"/>
  <c r="D46" i="33" s="1"/>
  <c r="B46" i="30"/>
  <c r="B46" i="35"/>
  <c r="B46" i="36"/>
  <c r="B74" i="46"/>
  <c r="C74" i="46" s="1"/>
  <c r="D74" i="46" s="1"/>
  <c r="B67" i="46"/>
  <c r="C67" i="46" s="1"/>
  <c r="D67" i="46" s="1"/>
  <c r="B53" i="46"/>
  <c r="C53" i="46" s="1"/>
  <c r="D53" i="46" s="1"/>
  <c r="B64" i="7"/>
  <c r="B48" i="7"/>
  <c r="B59" i="31"/>
  <c r="C59" i="31" s="1"/>
  <c r="D59" i="31" s="1"/>
  <c r="B49" i="31"/>
  <c r="C49" i="31" s="1"/>
  <c r="D49" i="31" s="1"/>
  <c r="B46" i="32"/>
  <c r="C46" i="32" s="1"/>
  <c r="D46" i="32" s="1"/>
  <c r="B52" i="33"/>
  <c r="C52" i="33" s="1"/>
  <c r="D52" i="33" s="1"/>
  <c r="B66" i="34"/>
  <c r="C66" i="34" s="1"/>
  <c r="D66" i="34" s="1"/>
  <c r="B47" i="34"/>
  <c r="C47" i="34" s="1"/>
  <c r="D47" i="34" s="1"/>
  <c r="B50" i="35"/>
  <c r="C50" i="35" s="1"/>
  <c r="B46" i="47"/>
  <c r="C11" i="56"/>
  <c r="Y29" i="56"/>
  <c r="B69" i="30"/>
  <c r="B69" i="39"/>
  <c r="B69" i="50"/>
  <c r="B71" i="18"/>
  <c r="B69" i="51"/>
  <c r="B69" i="41"/>
  <c r="B69" i="49"/>
  <c r="C69" i="49" s="1"/>
  <c r="B69" i="48"/>
  <c r="B69" i="37"/>
  <c r="B69" i="42"/>
  <c r="B69" i="36"/>
  <c r="B69" i="35"/>
  <c r="B69" i="38"/>
  <c r="B69" i="34"/>
  <c r="C69" i="34" s="1"/>
  <c r="D69" i="34" s="1"/>
  <c r="B69" i="47"/>
  <c r="B61" i="51"/>
  <c r="B61" i="42"/>
  <c r="B61" i="50"/>
  <c r="B61" i="41"/>
  <c r="B61" i="30"/>
  <c r="B61" i="48"/>
  <c r="B61" i="37"/>
  <c r="B63" i="18"/>
  <c r="B61" i="38"/>
  <c r="B61" i="39"/>
  <c r="B61" i="47"/>
  <c r="B61" i="49"/>
  <c r="C61" i="49" s="1"/>
  <c r="B61" i="36"/>
  <c r="B61" i="35"/>
  <c r="B61" i="31"/>
  <c r="C61" i="31" s="1"/>
  <c r="D61" i="31" s="1"/>
  <c r="B61" i="34"/>
  <c r="C61" i="34" s="1"/>
  <c r="D61" i="34" s="1"/>
  <c r="B53" i="39"/>
  <c r="B53" i="41"/>
  <c r="D53" i="41" s="1"/>
  <c r="B53" i="50"/>
  <c r="B53" i="51"/>
  <c r="B55" i="18"/>
  <c r="B53" i="30"/>
  <c r="B53" i="42"/>
  <c r="B53" i="49"/>
  <c r="C53" i="49" s="1"/>
  <c r="B53" i="48"/>
  <c r="B53" i="37"/>
  <c r="B53" i="36"/>
  <c r="B53" i="31"/>
  <c r="C53" i="31" s="1"/>
  <c r="D53" i="31" s="1"/>
  <c r="B53" i="47"/>
  <c r="B53" i="35"/>
  <c r="B53" i="34"/>
  <c r="C53" i="34" s="1"/>
  <c r="D53" i="34" s="1"/>
  <c r="B53" i="33"/>
  <c r="C53" i="33" s="1"/>
  <c r="D53" i="33" s="1"/>
  <c r="B53" i="32"/>
  <c r="C53" i="32" s="1"/>
  <c r="D53" i="32" s="1"/>
  <c r="B53" i="38"/>
  <c r="B47" i="18"/>
  <c r="B45" i="50"/>
  <c r="B45" i="30"/>
  <c r="B45" i="41"/>
  <c r="B45" i="42"/>
  <c r="B45" i="49"/>
  <c r="C45" i="49" s="1"/>
  <c r="B45" i="39"/>
  <c r="B45" i="36"/>
  <c r="B45" i="51"/>
  <c r="B45" i="47"/>
  <c r="B45" i="38"/>
  <c r="B45" i="35"/>
  <c r="B45" i="33"/>
  <c r="C45" i="33" s="1"/>
  <c r="D45" i="33" s="1"/>
  <c r="B45" i="48"/>
  <c r="B45" i="37"/>
  <c r="B60" i="46"/>
  <c r="C60" i="46" s="1"/>
  <c r="D60" i="46" s="1"/>
  <c r="B56" i="46"/>
  <c r="C56" i="46" s="1"/>
  <c r="D56" i="46" s="1"/>
  <c r="B49" i="46"/>
  <c r="C49" i="46" s="1"/>
  <c r="D49" i="46" s="1"/>
  <c r="B46" i="46"/>
  <c r="C46" i="46" s="1"/>
  <c r="D46" i="46" s="1"/>
  <c r="B73" i="7"/>
  <c r="B70" i="7"/>
  <c r="B67" i="7"/>
  <c r="B57" i="7"/>
  <c r="B54" i="7"/>
  <c r="B51" i="7"/>
  <c r="B56" i="31"/>
  <c r="C56" i="31" s="1"/>
  <c r="D56" i="31" s="1"/>
  <c r="B45" i="32"/>
  <c r="C45" i="32" s="1"/>
  <c r="D45" i="32" s="1"/>
  <c r="B69" i="33"/>
  <c r="C69" i="33" s="1"/>
  <c r="D69" i="33" s="1"/>
  <c r="B61" i="33"/>
  <c r="C61" i="33" s="1"/>
  <c r="D61" i="33" s="1"/>
  <c r="B55" i="34"/>
  <c r="C55" i="34" s="1"/>
  <c r="D55" i="34" s="1"/>
  <c r="B45" i="34"/>
  <c r="C45" i="34" s="1"/>
  <c r="D45" i="34" s="1"/>
  <c r="B63" i="35"/>
  <c r="D63" i="35" s="1"/>
  <c r="B47" i="36"/>
  <c r="D47" i="36" s="1"/>
  <c r="B47" i="37"/>
  <c r="B49" i="39"/>
  <c r="Z22" i="56"/>
  <c r="B70" i="18"/>
  <c r="B68" i="50"/>
  <c r="B68" i="41"/>
  <c r="B68" i="42"/>
  <c r="B68" i="51"/>
  <c r="B68" i="48"/>
  <c r="B68" i="37"/>
  <c r="B68" i="49"/>
  <c r="B68" i="47"/>
  <c r="B68" i="36"/>
  <c r="B68" i="30"/>
  <c r="B68" i="35"/>
  <c r="B68" i="31"/>
  <c r="C68" i="31" s="1"/>
  <c r="D68" i="31" s="1"/>
  <c r="B68" i="34"/>
  <c r="C68" i="34" s="1"/>
  <c r="D68" i="34" s="1"/>
  <c r="B68" i="38"/>
  <c r="B68" i="33"/>
  <c r="C68" i="33" s="1"/>
  <c r="D68" i="33" s="1"/>
  <c r="B60" i="41"/>
  <c r="B60" i="50"/>
  <c r="B60" i="39"/>
  <c r="B62" i="18"/>
  <c r="B60" i="38"/>
  <c r="B60" i="49"/>
  <c r="B60" i="47"/>
  <c r="B60" i="42"/>
  <c r="B60" i="48"/>
  <c r="B60" i="37"/>
  <c r="B60" i="35"/>
  <c r="B60" i="34"/>
  <c r="C60" i="34" s="1"/>
  <c r="D60" i="34" s="1"/>
  <c r="B60" i="32"/>
  <c r="C60" i="32" s="1"/>
  <c r="D60" i="32" s="1"/>
  <c r="B60" i="33"/>
  <c r="C60" i="33" s="1"/>
  <c r="D60" i="33" s="1"/>
  <c r="B60" i="51"/>
  <c r="B52" i="51"/>
  <c r="B52" i="50"/>
  <c r="B52" i="42"/>
  <c r="B52" i="30"/>
  <c r="B54" i="18"/>
  <c r="B52" i="49"/>
  <c r="B52" i="48"/>
  <c r="B52" i="37"/>
  <c r="B52" i="47"/>
  <c r="B52" i="36"/>
  <c r="B52" i="39"/>
  <c r="B52" i="41"/>
  <c r="B52" i="31"/>
  <c r="C52" i="31" s="1"/>
  <c r="D52" i="31" s="1"/>
  <c r="B44" i="30"/>
  <c r="B44" i="50"/>
  <c r="B44" i="39"/>
  <c r="B44" i="51"/>
  <c r="B46" i="18"/>
  <c r="B44" i="47"/>
  <c r="B44" i="38"/>
  <c r="B44" i="36"/>
  <c r="B44" i="48"/>
  <c r="B44" i="37"/>
  <c r="B44" i="41"/>
  <c r="B44" i="49"/>
  <c r="B44" i="32"/>
  <c r="C44" i="32" s="1"/>
  <c r="D44" i="32" s="1"/>
  <c r="B44" i="31"/>
  <c r="C44" i="31" s="1"/>
  <c r="D44" i="31" s="1"/>
  <c r="B44" i="35"/>
  <c r="B77" i="46"/>
  <c r="C77" i="46" s="1"/>
  <c r="D77" i="46" s="1"/>
  <c r="B66" i="46"/>
  <c r="C66" i="46" s="1"/>
  <c r="D66" i="46" s="1"/>
  <c r="B63" i="46"/>
  <c r="C63" i="46" s="1"/>
  <c r="D63" i="46" s="1"/>
  <c r="B59" i="46"/>
  <c r="C59" i="46" s="1"/>
  <c r="D59" i="46" s="1"/>
  <c r="B45" i="46"/>
  <c r="C45" i="46" s="1"/>
  <c r="D45" i="46" s="1"/>
  <c r="B66" i="7"/>
  <c r="C66" i="7" s="1"/>
  <c r="B63" i="7"/>
  <c r="B47" i="7"/>
  <c r="B74" i="31"/>
  <c r="C74" i="31" s="1"/>
  <c r="D74" i="31" s="1"/>
  <c r="B44" i="34"/>
  <c r="C44" i="34" s="1"/>
  <c r="D44" i="34" s="1"/>
  <c r="B62" i="35"/>
  <c r="AB38" i="56"/>
  <c r="B67" i="41"/>
  <c r="B67" i="42"/>
  <c r="B69" i="18"/>
  <c r="B67" i="49"/>
  <c r="B67" i="51"/>
  <c r="B67" i="47"/>
  <c r="B67" i="38"/>
  <c r="B67" i="30"/>
  <c r="B67" i="48"/>
  <c r="B67" i="32"/>
  <c r="C67" i="32" s="1"/>
  <c r="D67" i="32" s="1"/>
  <c r="B67" i="33"/>
  <c r="C67" i="33" s="1"/>
  <c r="D67" i="33" s="1"/>
  <c r="B67" i="37"/>
  <c r="B67" i="39"/>
  <c r="B67" i="50"/>
  <c r="B67" i="36"/>
  <c r="B59" i="42"/>
  <c r="B59" i="41"/>
  <c r="B59" i="49"/>
  <c r="B59" i="50"/>
  <c r="B59" i="48"/>
  <c r="B59" i="37"/>
  <c r="B59" i="39"/>
  <c r="B59" i="38"/>
  <c r="B59" i="51"/>
  <c r="B59" i="36"/>
  <c r="B59" i="34"/>
  <c r="C59" i="34" s="1"/>
  <c r="D59" i="34" s="1"/>
  <c r="B59" i="30"/>
  <c r="B59" i="47"/>
  <c r="B59" i="35"/>
  <c r="B51" i="30"/>
  <c r="B51" i="41"/>
  <c r="B53" i="18"/>
  <c r="B51" i="39"/>
  <c r="B51" i="38"/>
  <c r="B51" i="51"/>
  <c r="B51" i="48"/>
  <c r="B51" i="37"/>
  <c r="B51" i="42"/>
  <c r="B51" i="50"/>
  <c r="B51" i="36"/>
  <c r="B51" i="31"/>
  <c r="C51" i="31" s="1"/>
  <c r="D51" i="31" s="1"/>
  <c r="B51" i="34"/>
  <c r="C51" i="34" s="1"/>
  <c r="D51" i="34" s="1"/>
  <c r="B51" i="32"/>
  <c r="C51" i="32" s="1"/>
  <c r="D51" i="32" s="1"/>
  <c r="B51" i="35"/>
  <c r="B43" i="51"/>
  <c r="B43" i="41"/>
  <c r="B43" i="42"/>
  <c r="B45" i="18"/>
  <c r="B43" i="30"/>
  <c r="B43" i="48"/>
  <c r="B43" i="37"/>
  <c r="B43" i="47"/>
  <c r="B43" i="38"/>
  <c r="B43" i="49"/>
  <c r="B43" i="32"/>
  <c r="C43" i="32" s="1"/>
  <c r="D43" i="32" s="1"/>
  <c r="B43" i="31"/>
  <c r="C43" i="31" s="1"/>
  <c r="D43" i="31" s="1"/>
  <c r="B43" i="50"/>
  <c r="B43" i="34"/>
  <c r="C43" i="34" s="1"/>
  <c r="D43" i="34" s="1"/>
  <c r="B43" i="7"/>
  <c r="B43" i="36"/>
  <c r="B43" i="33"/>
  <c r="C43" i="33" s="1"/>
  <c r="D43" i="33" s="1"/>
  <c r="B73" i="46"/>
  <c r="C73" i="46" s="1"/>
  <c r="D73" i="46" s="1"/>
  <c r="B70" i="46"/>
  <c r="C70" i="46" s="1"/>
  <c r="D70" i="46" s="1"/>
  <c r="B48" i="46"/>
  <c r="C48" i="46" s="1"/>
  <c r="D48" i="46" s="1"/>
  <c r="B29" i="46"/>
  <c r="C29" i="46" s="1"/>
  <c r="D29" i="46" s="1"/>
  <c r="B60" i="7"/>
  <c r="B63" i="31"/>
  <c r="C63" i="31" s="1"/>
  <c r="D63" i="31" s="1"/>
  <c r="B45" i="31"/>
  <c r="C45" i="31" s="1"/>
  <c r="D45" i="31" s="1"/>
  <c r="B69" i="32"/>
  <c r="C69" i="32" s="1"/>
  <c r="D69" i="32" s="1"/>
  <c r="B61" i="32"/>
  <c r="C61" i="32" s="1"/>
  <c r="D61" i="32" s="1"/>
  <c r="B52" i="32"/>
  <c r="C52" i="32" s="1"/>
  <c r="D52" i="32" s="1"/>
  <c r="B72" i="34"/>
  <c r="C72" i="34" s="1"/>
  <c r="D72" i="34" s="1"/>
  <c r="B72" i="38"/>
  <c r="G20" i="56" a="1"/>
  <c r="G20" i="56" s="1"/>
  <c r="AG21" i="56"/>
  <c r="G11" i="56" a="1"/>
  <c r="G11" i="56" s="1"/>
  <c r="AL20" i="56"/>
  <c r="AG12" i="56"/>
  <c r="B74" i="51"/>
  <c r="C74" i="51" s="1"/>
  <c r="B74" i="47"/>
  <c r="C74" i="47" s="1"/>
  <c r="B74" i="50"/>
  <c r="B74" i="30"/>
  <c r="C74" i="30" s="1"/>
  <c r="B74" i="48"/>
  <c r="C74" i="48" s="1"/>
  <c r="B74" i="37"/>
  <c r="C74" i="37" s="1"/>
  <c r="B74" i="42"/>
  <c r="C74" i="42" s="1"/>
  <c r="B74" i="49"/>
  <c r="C74" i="49" s="1"/>
  <c r="B74" i="34"/>
  <c r="C74" i="34" s="1"/>
  <c r="D74" i="34" s="1"/>
  <c r="B76" i="18"/>
  <c r="C76" i="18" s="1"/>
  <c r="B74" i="41"/>
  <c r="B74" i="38"/>
  <c r="C74" i="38" s="1"/>
  <c r="B74" i="39"/>
  <c r="C74" i="39" s="1"/>
  <c r="B74" i="32"/>
  <c r="C74" i="32" s="1"/>
  <c r="D74" i="32" s="1"/>
  <c r="B68" i="18"/>
  <c r="C68" i="18" s="1"/>
  <c r="B66" i="49"/>
  <c r="C66" i="49" s="1"/>
  <c r="B66" i="39"/>
  <c r="C66" i="39" s="1"/>
  <c r="B66" i="30"/>
  <c r="C66" i="30" s="1"/>
  <c r="B66" i="41"/>
  <c r="B66" i="42"/>
  <c r="C66" i="42" s="1"/>
  <c r="B66" i="38"/>
  <c r="C66" i="38" s="1"/>
  <c r="B66" i="50"/>
  <c r="B66" i="48"/>
  <c r="C66" i="48" s="1"/>
  <c r="B66" i="32"/>
  <c r="C66" i="32" s="1"/>
  <c r="D66" i="32" s="1"/>
  <c r="B66" i="33"/>
  <c r="C66" i="33" s="1"/>
  <c r="D66" i="33" s="1"/>
  <c r="B66" i="37"/>
  <c r="C66" i="37" s="1"/>
  <c r="B66" i="36"/>
  <c r="C66" i="36" s="1"/>
  <c r="B66" i="31"/>
  <c r="C66" i="31" s="1"/>
  <c r="D66" i="31" s="1"/>
  <c r="B66" i="35"/>
  <c r="C66" i="35" s="1"/>
  <c r="B58" i="30"/>
  <c r="C58" i="30" s="1"/>
  <c r="B58" i="51"/>
  <c r="C58" i="51" s="1"/>
  <c r="B58" i="49"/>
  <c r="C58" i="49" s="1"/>
  <c r="B60" i="18"/>
  <c r="C60" i="18" s="1"/>
  <c r="B58" i="42"/>
  <c r="C58" i="42" s="1"/>
  <c r="B58" i="50"/>
  <c r="B58" i="41"/>
  <c r="B58" i="48"/>
  <c r="C58" i="48" s="1"/>
  <c r="B58" i="37"/>
  <c r="C58" i="37" s="1"/>
  <c r="B58" i="39"/>
  <c r="C58" i="39" s="1"/>
  <c r="B58" i="38"/>
  <c r="C58" i="38" s="1"/>
  <c r="B58" i="31"/>
  <c r="C58" i="31" s="1"/>
  <c r="D58" i="31" s="1"/>
  <c r="B58" i="47"/>
  <c r="C58" i="47" s="1"/>
  <c r="B58" i="35"/>
  <c r="C58" i="35" s="1"/>
  <c r="B58" i="32"/>
  <c r="C58" i="32" s="1"/>
  <c r="D58" i="32" s="1"/>
  <c r="B50" i="39"/>
  <c r="C50" i="39" s="1"/>
  <c r="B50" i="49"/>
  <c r="C50" i="49" s="1"/>
  <c r="B50" i="30"/>
  <c r="C50" i="30" s="1"/>
  <c r="B50" i="38"/>
  <c r="C50" i="38" s="1"/>
  <c r="B50" i="51"/>
  <c r="C50" i="51" s="1"/>
  <c r="B50" i="41"/>
  <c r="B50" i="50"/>
  <c r="B50" i="47"/>
  <c r="C50" i="47" s="1"/>
  <c r="B50" i="48"/>
  <c r="C50" i="48" s="1"/>
  <c r="B52" i="18"/>
  <c r="C52" i="18" s="1"/>
  <c r="B50" i="36"/>
  <c r="C50" i="36" s="1"/>
  <c r="B50" i="31"/>
  <c r="C50" i="31" s="1"/>
  <c r="D50" i="31" s="1"/>
  <c r="B50" i="37"/>
  <c r="C50" i="37" s="1"/>
  <c r="B50" i="34"/>
  <c r="C50" i="34" s="1"/>
  <c r="D50" i="34" s="1"/>
  <c r="B50" i="32"/>
  <c r="C50" i="32" s="1"/>
  <c r="D50" i="32" s="1"/>
  <c r="B50" i="33"/>
  <c r="C50" i="33" s="1"/>
  <c r="D50" i="33" s="1"/>
  <c r="B42" i="41"/>
  <c r="B42" i="42"/>
  <c r="C42" i="42" s="1"/>
  <c r="B44" i="18"/>
  <c r="C44" i="18" s="1"/>
  <c r="B42" i="49"/>
  <c r="C42" i="49" s="1"/>
  <c r="B42" i="51"/>
  <c r="C42" i="51" s="1"/>
  <c r="B42" i="30"/>
  <c r="C42" i="30" s="1"/>
  <c r="B42" i="36"/>
  <c r="C42" i="36" s="1"/>
  <c r="B42" i="50"/>
  <c r="B42" i="47"/>
  <c r="C42" i="47" s="1"/>
  <c r="B42" i="34"/>
  <c r="C42" i="34" s="1"/>
  <c r="D42" i="34" s="1"/>
  <c r="B42" i="48"/>
  <c r="C42" i="48" s="1"/>
  <c r="B42" i="7"/>
  <c r="C42" i="7" s="1"/>
  <c r="B42" i="33"/>
  <c r="C42" i="33" s="1"/>
  <c r="D42" i="33" s="1"/>
  <c r="B42" i="39"/>
  <c r="C42" i="39" s="1"/>
  <c r="B42" i="38"/>
  <c r="C42" i="38" s="1"/>
  <c r="B42" i="37"/>
  <c r="C42" i="37" s="1"/>
  <c r="B42" i="35"/>
  <c r="C42" i="35" s="1"/>
  <c r="B18" i="31"/>
  <c r="C18" i="31" s="1"/>
  <c r="D18" i="31" s="1"/>
  <c r="B18" i="35"/>
  <c r="C18" i="35" s="1"/>
  <c r="B69" i="46"/>
  <c r="C69" i="46" s="1"/>
  <c r="D69" i="46" s="1"/>
  <c r="B58" i="46"/>
  <c r="C58" i="46" s="1"/>
  <c r="D58" i="46" s="1"/>
  <c r="B55" i="46"/>
  <c r="C55" i="46" s="1"/>
  <c r="D55" i="46" s="1"/>
  <c r="B69" i="7"/>
  <c r="B56" i="7"/>
  <c r="B53" i="7"/>
  <c r="B73" i="31"/>
  <c r="C73" i="31" s="1"/>
  <c r="D73" i="31" s="1"/>
  <c r="B35" i="32"/>
  <c r="C35" i="32" s="1"/>
  <c r="D35" i="32" s="1"/>
  <c r="B70" i="34"/>
  <c r="C70" i="34" s="1"/>
  <c r="D70" i="34" s="1"/>
  <c r="B52" i="34"/>
  <c r="C52" i="34" s="1"/>
  <c r="D52" i="34" s="1"/>
  <c r="B43" i="35"/>
  <c r="B66" i="47"/>
  <c r="C66" i="47" s="1"/>
  <c r="B51" i="49"/>
  <c r="O12" i="56" a="1"/>
  <c r="O12" i="56" s="1"/>
  <c r="F20" i="56"/>
  <c r="AG20" i="56"/>
  <c r="P12" i="56" a="1"/>
  <c r="P12" i="56" s="1"/>
  <c r="Z25" i="56"/>
  <c r="AF33" i="56"/>
  <c r="G40" i="56" a="1"/>
  <c r="G40" i="56" s="1"/>
  <c r="B73" i="51"/>
  <c r="B75" i="18"/>
  <c r="B73" i="30"/>
  <c r="B73" i="42"/>
  <c r="B73" i="41"/>
  <c r="B73" i="48"/>
  <c r="B73" i="37"/>
  <c r="B73" i="50"/>
  <c r="B73" i="38"/>
  <c r="B73" i="49"/>
  <c r="B73" i="32"/>
  <c r="C73" i="32" s="1"/>
  <c r="D73" i="32" s="1"/>
  <c r="B73" i="39"/>
  <c r="B73" i="33"/>
  <c r="C73" i="33" s="1"/>
  <c r="D73" i="33" s="1"/>
  <c r="B73" i="47"/>
  <c r="C73" i="47" s="1"/>
  <c r="B73" i="34"/>
  <c r="C73" i="34" s="1"/>
  <c r="D73" i="34" s="1"/>
  <c r="B65" i="30"/>
  <c r="B65" i="51"/>
  <c r="B67" i="18"/>
  <c r="B65" i="42"/>
  <c r="B65" i="39"/>
  <c r="B65" i="48"/>
  <c r="B65" i="37"/>
  <c r="B65" i="38"/>
  <c r="B65" i="36"/>
  <c r="B65" i="31"/>
  <c r="C65" i="31" s="1"/>
  <c r="D65" i="31" s="1"/>
  <c r="B65" i="49"/>
  <c r="B65" i="47"/>
  <c r="C65" i="47" s="1"/>
  <c r="B65" i="35"/>
  <c r="B65" i="34"/>
  <c r="C65" i="34" s="1"/>
  <c r="D65" i="34" s="1"/>
  <c r="B65" i="50"/>
  <c r="B65" i="32"/>
  <c r="C65" i="32" s="1"/>
  <c r="D65" i="32" s="1"/>
  <c r="B65" i="41"/>
  <c r="B59" i="18"/>
  <c r="B57" i="41"/>
  <c r="B57" i="42"/>
  <c r="B57" i="39"/>
  <c r="B57" i="38"/>
  <c r="B57" i="51"/>
  <c r="B57" i="30"/>
  <c r="B57" i="47"/>
  <c r="C57" i="47" s="1"/>
  <c r="B57" i="31"/>
  <c r="C57" i="31" s="1"/>
  <c r="D57" i="31" s="1"/>
  <c r="B57" i="37"/>
  <c r="B57" i="36"/>
  <c r="B57" i="34"/>
  <c r="C57" i="34" s="1"/>
  <c r="D57" i="34" s="1"/>
  <c r="B57" i="35"/>
  <c r="B57" i="32"/>
  <c r="C57" i="32" s="1"/>
  <c r="D57" i="32" s="1"/>
  <c r="B57" i="33"/>
  <c r="C57" i="33" s="1"/>
  <c r="D57" i="33" s="1"/>
  <c r="B49" i="51"/>
  <c r="B51" i="18"/>
  <c r="B49" i="41"/>
  <c r="B49" i="48"/>
  <c r="B49" i="37"/>
  <c r="B49" i="50"/>
  <c r="B49" i="36"/>
  <c r="B49" i="38"/>
  <c r="B49" i="33"/>
  <c r="C49" i="33" s="1"/>
  <c r="D49" i="33" s="1"/>
  <c r="B49" i="35"/>
  <c r="B49" i="30"/>
  <c r="B49" i="49"/>
  <c r="B49" i="42"/>
  <c r="B49" i="47"/>
  <c r="C49" i="47" s="1"/>
  <c r="B41" i="30"/>
  <c r="B41" i="38"/>
  <c r="B41" i="49"/>
  <c r="B41" i="37"/>
  <c r="B41" i="7"/>
  <c r="C41" i="7" s="1"/>
  <c r="B41" i="33"/>
  <c r="C41" i="33" s="1"/>
  <c r="D41" i="33" s="1"/>
  <c r="B25" i="50"/>
  <c r="D25" i="50" s="1"/>
  <c r="B25" i="32"/>
  <c r="C25" i="32" s="1"/>
  <c r="D25" i="32" s="1"/>
  <c r="B17" i="31"/>
  <c r="C17" i="31" s="1"/>
  <c r="D17" i="31" s="1"/>
  <c r="B17" i="36"/>
  <c r="B76" i="46"/>
  <c r="C76" i="46" s="1"/>
  <c r="D76" i="46" s="1"/>
  <c r="B72" i="46"/>
  <c r="C72" i="46" s="1"/>
  <c r="D72" i="46" s="1"/>
  <c r="B65" i="46"/>
  <c r="C65" i="46" s="1"/>
  <c r="D65" i="46" s="1"/>
  <c r="B62" i="46"/>
  <c r="C62" i="46" s="1"/>
  <c r="D62" i="46" s="1"/>
  <c r="B20" i="46"/>
  <c r="C20" i="46" s="1"/>
  <c r="D20" i="46" s="1"/>
  <c r="B65" i="7"/>
  <c r="B62" i="7"/>
  <c r="B59" i="7"/>
  <c r="B49" i="7"/>
  <c r="B46" i="7"/>
  <c r="B62" i="31"/>
  <c r="C62" i="31" s="1"/>
  <c r="D62" i="31" s="1"/>
  <c r="B42" i="31"/>
  <c r="C42" i="31" s="1"/>
  <c r="D42" i="31" s="1"/>
  <c r="B68" i="32"/>
  <c r="C68" i="32" s="1"/>
  <c r="D68" i="32" s="1"/>
  <c r="B59" i="32"/>
  <c r="C59" i="32" s="1"/>
  <c r="D59" i="32" s="1"/>
  <c r="B49" i="32"/>
  <c r="C49" i="32" s="1"/>
  <c r="D49" i="32" s="1"/>
  <c r="B74" i="33"/>
  <c r="C74" i="33" s="1"/>
  <c r="D74" i="33" s="1"/>
  <c r="B65" i="33"/>
  <c r="C65" i="33" s="1"/>
  <c r="D65" i="33" s="1"/>
  <c r="B55" i="33"/>
  <c r="C55" i="33" s="1"/>
  <c r="D55" i="33" s="1"/>
  <c r="B47" i="33"/>
  <c r="C47" i="33" s="1"/>
  <c r="D47" i="33" s="1"/>
  <c r="B74" i="36"/>
  <c r="C74" i="36" s="1"/>
  <c r="B60" i="36"/>
  <c r="B63" i="37"/>
  <c r="B57" i="48"/>
  <c r="B70" i="50"/>
  <c r="B50" i="42"/>
  <c r="C50" i="42" s="1"/>
  <c r="K12" i="56" a="1"/>
  <c r="K12" i="56" s="1"/>
  <c r="R20" i="56" a="1"/>
  <c r="R20" i="56" s="1"/>
  <c r="N12" i="56" a="1"/>
  <c r="N12" i="56" s="1"/>
  <c r="AF20" i="56"/>
  <c r="B72" i="30"/>
  <c r="C72" i="30" s="1"/>
  <c r="B72" i="39"/>
  <c r="B72" i="50"/>
  <c r="B72" i="49"/>
  <c r="B72" i="42"/>
  <c r="B72" i="41"/>
  <c r="B72" i="48"/>
  <c r="B72" i="37"/>
  <c r="B74" i="18"/>
  <c r="B72" i="51"/>
  <c r="B72" i="47"/>
  <c r="C72" i="47" s="1"/>
  <c r="B72" i="36"/>
  <c r="B72" i="35"/>
  <c r="B72" i="31"/>
  <c r="C72" i="31" s="1"/>
  <c r="D72" i="31" s="1"/>
  <c r="B72" i="32"/>
  <c r="C72" i="32" s="1"/>
  <c r="D72" i="32" s="1"/>
  <c r="B64" i="51"/>
  <c r="B64" i="41"/>
  <c r="B64" i="42"/>
  <c r="B64" i="39"/>
  <c r="B64" i="49"/>
  <c r="B64" i="30"/>
  <c r="C64" i="30" s="1"/>
  <c r="B64" i="48"/>
  <c r="B64" i="37"/>
  <c r="B64" i="38"/>
  <c r="B64" i="50"/>
  <c r="B64" i="47"/>
  <c r="C64" i="47" s="1"/>
  <c r="B64" i="35"/>
  <c r="B64" i="31"/>
  <c r="C64" i="31" s="1"/>
  <c r="D64" i="31" s="1"/>
  <c r="B64" i="34"/>
  <c r="C64" i="34" s="1"/>
  <c r="D64" i="34" s="1"/>
  <c r="B64" i="32"/>
  <c r="C64" i="32" s="1"/>
  <c r="D64" i="32" s="1"/>
  <c r="B64" i="33"/>
  <c r="C64" i="33" s="1"/>
  <c r="D64" i="33" s="1"/>
  <c r="B66" i="18"/>
  <c r="B56" i="51"/>
  <c r="B58" i="18"/>
  <c r="B56" i="30"/>
  <c r="C56" i="30" s="1"/>
  <c r="B56" i="39"/>
  <c r="B56" i="48"/>
  <c r="B56" i="37"/>
  <c r="B56" i="42"/>
  <c r="B56" i="38"/>
  <c r="B56" i="34"/>
  <c r="C56" i="34" s="1"/>
  <c r="D56" i="34" s="1"/>
  <c r="B56" i="33"/>
  <c r="C56" i="33" s="1"/>
  <c r="D56" i="33" s="1"/>
  <c r="B56" i="41"/>
  <c r="B56" i="50"/>
  <c r="B56" i="49"/>
  <c r="B56" i="36"/>
  <c r="B50" i="18"/>
  <c r="B48" i="30"/>
  <c r="C48" i="30" s="1"/>
  <c r="B48" i="39"/>
  <c r="B48" i="42"/>
  <c r="B48" i="41"/>
  <c r="B48" i="36"/>
  <c r="B48" i="50"/>
  <c r="B48" i="49"/>
  <c r="B48" i="38"/>
  <c r="B48" i="47"/>
  <c r="C48" i="47" s="1"/>
  <c r="B48" i="37"/>
  <c r="B48" i="33"/>
  <c r="C48" i="33" s="1"/>
  <c r="D48" i="33" s="1"/>
  <c r="B48" i="31"/>
  <c r="C48" i="31" s="1"/>
  <c r="D48" i="31" s="1"/>
  <c r="B48" i="51"/>
  <c r="B48" i="48"/>
  <c r="B48" i="35"/>
  <c r="B40" i="39"/>
  <c r="C40" i="39" s="1"/>
  <c r="B40" i="30"/>
  <c r="C40" i="30" s="1"/>
  <c r="B40" i="42"/>
  <c r="B40" i="41"/>
  <c r="B40" i="35"/>
  <c r="B40" i="51"/>
  <c r="C40" i="51" s="1"/>
  <c r="B75" i="46"/>
  <c r="C75" i="46" s="1"/>
  <c r="D75" i="46" s="1"/>
  <c r="B61" i="46"/>
  <c r="C61" i="46" s="1"/>
  <c r="D61" i="46" s="1"/>
  <c r="B50" i="46"/>
  <c r="C50" i="46" s="1"/>
  <c r="D50" i="46" s="1"/>
  <c r="B47" i="46"/>
  <c r="C47" i="46" s="1"/>
  <c r="D47" i="46" s="1"/>
  <c r="B74" i="7"/>
  <c r="C74" i="7" s="1"/>
  <c r="B71" i="7"/>
  <c r="B58" i="7"/>
  <c r="C58" i="7" s="1"/>
  <c r="B55" i="7"/>
  <c r="B70" i="31"/>
  <c r="C70" i="31" s="1"/>
  <c r="D70" i="31" s="1"/>
  <c r="B60" i="31"/>
  <c r="C60" i="31" s="1"/>
  <c r="D60" i="31" s="1"/>
  <c r="B49" i="34"/>
  <c r="C49" i="34" s="1"/>
  <c r="D49" i="34" s="1"/>
  <c r="B73" i="36"/>
  <c r="B58" i="36"/>
  <c r="C58" i="36" s="1"/>
  <c r="B56" i="47"/>
  <c r="C56" i="47" s="1"/>
  <c r="B54" i="48"/>
  <c r="B57" i="50"/>
  <c r="B44" i="42"/>
  <c r="B61" i="18"/>
  <c r="G29" i="18"/>
  <c r="H22" i="18"/>
  <c r="I43" i="18"/>
  <c r="F48" i="18"/>
  <c r="F18" i="18"/>
  <c r="F71" i="18"/>
  <c r="F24" i="18"/>
  <c r="F25" i="18"/>
  <c r="F42" i="18"/>
  <c r="F76" i="18"/>
  <c r="F28" i="18"/>
  <c r="F37" i="18"/>
  <c r="F55" i="18"/>
  <c r="F38" i="18"/>
  <c r="F64" i="18"/>
  <c r="F72" i="18"/>
  <c r="F47" i="18"/>
  <c r="F56" i="18"/>
  <c r="F17" i="18"/>
  <c r="F63" i="18"/>
  <c r="F20" i="18"/>
  <c r="H57" i="18"/>
  <c r="H72" i="18"/>
  <c r="H73" i="18"/>
  <c r="H50" i="18"/>
  <c r="I11" i="18"/>
  <c r="I47" i="18"/>
  <c r="I76" i="18"/>
  <c r="I29" i="18"/>
  <c r="I21" i="18"/>
  <c r="I13" i="18"/>
  <c r="I51" i="18"/>
  <c r="I75" i="18"/>
  <c r="I6" i="18"/>
  <c r="I23" i="18"/>
  <c r="I55" i="18"/>
  <c r="I59" i="18"/>
  <c r="I31" i="18"/>
  <c r="I63" i="18"/>
  <c r="I42" i="18"/>
  <c r="I35" i="18"/>
  <c r="I67" i="18"/>
  <c r="I39" i="18"/>
  <c r="I71" i="18"/>
  <c r="I34" i="18"/>
  <c r="I26" i="18"/>
  <c r="I18" i="18"/>
  <c r="I10" i="18"/>
  <c r="S43" i="4"/>
  <c r="AN1" i="4"/>
  <c r="AM1" i="56"/>
  <c r="C41" i="30"/>
  <c r="D41" i="30"/>
  <c r="T43" i="4"/>
  <c r="AC38" i="4"/>
  <c r="AH38" i="4"/>
  <c r="AH15" i="4"/>
  <c r="C30" i="4"/>
  <c r="E8" i="4" a="1"/>
  <c r="E8" i="4" s="1"/>
  <c r="P22" i="4" a="1"/>
  <c r="P22" i="4" s="1"/>
  <c r="N30" i="4" a="1"/>
  <c r="N30" i="4" s="1"/>
  <c r="E38" i="4" a="1"/>
  <c r="E38" i="4" s="1"/>
  <c r="E15" i="4" a="1"/>
  <c r="E15" i="4" s="1"/>
  <c r="C8" i="56"/>
  <c r="Y38" i="4"/>
  <c r="Y30" i="4"/>
  <c r="Z15" i="4"/>
  <c r="X38" i="4"/>
  <c r="AB38" i="4"/>
  <c r="AE37" i="4"/>
  <c r="AM21" i="4"/>
  <c r="L8" i="4" a="1"/>
  <c r="L8" i="4" s="1"/>
  <c r="N8" i="4" a="1"/>
  <c r="N8" i="4" s="1"/>
  <c r="I24" i="4" a="1"/>
  <c r="I24" i="4" s="1"/>
  <c r="P24" i="4" a="1"/>
  <c r="P24" i="4" s="1"/>
  <c r="K32" i="4" a="1"/>
  <c r="K32" i="4" s="1"/>
  <c r="R40" i="4" a="1"/>
  <c r="R40" i="4" s="1"/>
  <c r="L17" i="4" a="1"/>
  <c r="L17" i="4" s="1"/>
  <c r="D17" i="4" a="1"/>
  <c r="D17" i="4" s="1"/>
  <c r="R21" i="4" a="1"/>
  <c r="R21" i="4" s="1"/>
  <c r="L29" i="4" a="1"/>
  <c r="L29" i="4" s="1"/>
  <c r="K29" i="4" a="1"/>
  <c r="K29" i="4" s="1"/>
  <c r="H37" i="4" a="1"/>
  <c r="H37" i="4" s="1"/>
  <c r="F37" i="4" a="1"/>
  <c r="F37" i="4" s="1"/>
  <c r="Q14" i="4" a="1"/>
  <c r="Q14" i="4" s="1"/>
  <c r="Q30" i="4" a="1"/>
  <c r="Q30" i="4" s="1"/>
  <c r="H30" i="4" a="1"/>
  <c r="H30" i="4" s="1"/>
  <c r="Q38" i="4" a="1"/>
  <c r="Q38" i="4" s="1"/>
  <c r="C29" i="4"/>
  <c r="I43" i="56" a="1"/>
  <c r="I43" i="56" s="1"/>
  <c r="AF43" i="56"/>
  <c r="AE9" i="56"/>
  <c r="P43" i="56" a="1"/>
  <c r="P43" i="56" s="1"/>
  <c r="F14" i="56"/>
  <c r="C43" i="56"/>
  <c r="B5" i="32"/>
  <c r="C5" i="32" s="1"/>
  <c r="D5" i="32" s="1"/>
  <c r="AA22" i="4"/>
  <c r="AA8" i="4"/>
  <c r="AA15" i="4"/>
  <c r="Y15" i="4"/>
  <c r="Y8" i="56"/>
  <c r="AC8" i="4"/>
  <c r="AD38" i="4"/>
  <c r="AE22" i="4"/>
  <c r="AG15" i="4"/>
  <c r="AH8" i="4"/>
  <c r="AE38" i="4"/>
  <c r="AM8" i="4"/>
  <c r="AM38" i="4"/>
  <c r="H8" i="4" a="1"/>
  <c r="H8" i="4" s="1"/>
  <c r="D24" i="4" a="1"/>
  <c r="D24" i="4" s="1"/>
  <c r="K24" i="4" a="1"/>
  <c r="K24" i="4" s="1"/>
  <c r="H17" i="4" a="1"/>
  <c r="H17" i="4" s="1"/>
  <c r="Q21" i="4" a="1"/>
  <c r="Q21" i="4" s="1"/>
  <c r="M21" i="4" a="1"/>
  <c r="M21" i="4" s="1"/>
  <c r="E29" i="4" a="1"/>
  <c r="E29" i="4" s="1"/>
  <c r="H29" i="4" a="1"/>
  <c r="H29" i="4" s="1"/>
  <c r="R37" i="4" a="1"/>
  <c r="R37" i="4" s="1"/>
  <c r="O37" i="4" a="1"/>
  <c r="O37" i="4" s="1"/>
  <c r="J14" i="4" a="1"/>
  <c r="J14" i="4" s="1"/>
  <c r="D30" i="4" a="1"/>
  <c r="D30" i="4" s="1"/>
  <c r="E30" i="4" a="1"/>
  <c r="E30" i="4" s="1"/>
  <c r="K38" i="4" a="1"/>
  <c r="K38" i="4" s="1"/>
  <c r="N15" i="4" a="1"/>
  <c r="N15" i="4" s="1"/>
  <c r="D43" i="56" a="1"/>
  <c r="D43" i="56" s="1"/>
  <c r="H43" i="56" a="1"/>
  <c r="H43" i="56" s="1"/>
  <c r="P30" i="56" a="1"/>
  <c r="P30" i="56" s="1"/>
  <c r="E43" i="56" a="1"/>
  <c r="E43" i="56" s="1"/>
  <c r="B40" i="7"/>
  <c r="B40" i="31"/>
  <c r="C40" i="31" s="1"/>
  <c r="D40" i="31" s="1"/>
  <c r="B40" i="33"/>
  <c r="C40" i="33" s="1"/>
  <c r="D40" i="33" s="1"/>
  <c r="B41" i="34"/>
  <c r="C41" i="34" s="1"/>
  <c r="D41" i="34" s="1"/>
  <c r="B41" i="47"/>
  <c r="C41" i="47" s="1"/>
  <c r="B40" i="49"/>
  <c r="B5" i="42"/>
  <c r="C5" i="42" s="1"/>
  <c r="B43" i="18"/>
  <c r="AA30" i="4"/>
  <c r="X8" i="4"/>
  <c r="Y22" i="56"/>
  <c r="AC15" i="4"/>
  <c r="AC14" i="56"/>
  <c r="AE8" i="4"/>
  <c r="AE15" i="4"/>
  <c r="AG30" i="4"/>
  <c r="AF21" i="4"/>
  <c r="AF30" i="4"/>
  <c r="C15" i="4"/>
  <c r="AM14" i="4"/>
  <c r="C38" i="4"/>
  <c r="O8" i="4" a="1"/>
  <c r="O8" i="4" s="1"/>
  <c r="G8" i="4" a="1"/>
  <c r="G8" i="4" s="1"/>
  <c r="M24" i="4" a="1"/>
  <c r="M24" i="4" s="1"/>
  <c r="E24" i="4" a="1"/>
  <c r="E24" i="4" s="1"/>
  <c r="E17" i="4" a="1"/>
  <c r="E17" i="4" s="1"/>
  <c r="O17" i="4" a="1"/>
  <c r="O17" i="4" s="1"/>
  <c r="L21" i="4" a="1"/>
  <c r="L21" i="4" s="1"/>
  <c r="H21" i="4" a="1"/>
  <c r="H21" i="4" s="1"/>
  <c r="P29" i="4" a="1"/>
  <c r="P29" i="4" s="1"/>
  <c r="Q29" i="4" a="1"/>
  <c r="Q29" i="4" s="1"/>
  <c r="Q37" i="4" a="1"/>
  <c r="Q37" i="4" s="1"/>
  <c r="L37" i="4" a="1"/>
  <c r="L37" i="4" s="1"/>
  <c r="G14" i="4" a="1"/>
  <c r="G14" i="4" s="1"/>
  <c r="J30" i="4" a="1"/>
  <c r="J30" i="4" s="1"/>
  <c r="G38" i="4" a="1"/>
  <c r="G38" i="4" s="1"/>
  <c r="J15" i="4" a="1"/>
  <c r="J15" i="4" s="1"/>
  <c r="F43" i="56"/>
  <c r="AE15" i="56"/>
  <c r="M43" i="56" a="1"/>
  <c r="M43" i="56" s="1"/>
  <c r="L30" i="56" a="1"/>
  <c r="L30" i="56" s="1"/>
  <c r="L11" i="56" a="1"/>
  <c r="L11" i="56" s="1"/>
  <c r="C26" i="56"/>
  <c r="B13" i="46"/>
  <c r="C13" i="46" s="1"/>
  <c r="D13" i="46" s="1"/>
  <c r="B29" i="7"/>
  <c r="D29" i="7" s="1"/>
  <c r="B30" i="31"/>
  <c r="C30" i="31" s="1"/>
  <c r="D30" i="31" s="1"/>
  <c r="B41" i="32"/>
  <c r="C41" i="32" s="1"/>
  <c r="D41" i="32" s="1"/>
  <c r="B30" i="33"/>
  <c r="C30" i="33" s="1"/>
  <c r="D30" i="33" s="1"/>
  <c r="B40" i="34"/>
  <c r="C40" i="34" s="1"/>
  <c r="D40" i="34" s="1"/>
  <c r="B41" i="36"/>
  <c r="B40" i="37"/>
  <c r="B40" i="47"/>
  <c r="C40" i="47" s="1"/>
  <c r="B41" i="48"/>
  <c r="B34" i="49"/>
  <c r="C34" i="49" s="1"/>
  <c r="B41" i="39"/>
  <c r="O40" i="41"/>
  <c r="AA38" i="4"/>
  <c r="X30" i="4"/>
  <c r="Z30" i="4"/>
  <c r="AG38" i="4"/>
  <c r="AF8" i="4"/>
  <c r="AF38" i="4"/>
  <c r="AM37" i="4"/>
  <c r="C14" i="4"/>
  <c r="R8" i="4" a="1"/>
  <c r="R8" i="4" s="1"/>
  <c r="D8" i="4" a="1"/>
  <c r="D8" i="4" s="1"/>
  <c r="H24" i="4" a="1"/>
  <c r="H24" i="4" s="1"/>
  <c r="R24" i="4" a="1"/>
  <c r="R24" i="4" s="1"/>
  <c r="R17" i="4" a="1"/>
  <c r="R17" i="4" s="1"/>
  <c r="K17" i="4" a="1"/>
  <c r="K17" i="4" s="1"/>
  <c r="F21" i="4" a="1"/>
  <c r="F21" i="4" s="1"/>
  <c r="K21" i="4" a="1"/>
  <c r="K21" i="4" s="1"/>
  <c r="J29" i="4" a="1"/>
  <c r="J29" i="4" s="1"/>
  <c r="M29" i="4" a="1"/>
  <c r="M29" i="4" s="1"/>
  <c r="M37" i="4" a="1"/>
  <c r="M37" i="4" s="1"/>
  <c r="I37" i="4" a="1"/>
  <c r="I37" i="4" s="1"/>
  <c r="G30" i="4" a="1"/>
  <c r="G30" i="4" s="1"/>
  <c r="P38" i="4" a="1"/>
  <c r="P38" i="4" s="1"/>
  <c r="Q15" i="4" a="1"/>
  <c r="Q15" i="4" s="1"/>
  <c r="C8" i="4"/>
  <c r="C17" i="4"/>
  <c r="AD43" i="56"/>
  <c r="I15" i="56" a="1"/>
  <c r="I15" i="56" s="1"/>
  <c r="AB43" i="56"/>
  <c r="R43" i="56" a="1"/>
  <c r="R43" i="56" s="1"/>
  <c r="Q9" i="56" a="1"/>
  <c r="Q9" i="56" s="1"/>
  <c r="N34" i="56" a="1"/>
  <c r="N34" i="56" s="1"/>
  <c r="B25" i="7"/>
  <c r="C25" i="7" s="1"/>
  <c r="B29" i="33"/>
  <c r="C29" i="33" s="1"/>
  <c r="D29" i="33" s="1"/>
  <c r="B33" i="34"/>
  <c r="C33" i="34" s="1"/>
  <c r="D33" i="34" s="1"/>
  <c r="B33" i="37"/>
  <c r="C33" i="37" s="1"/>
  <c r="B40" i="38"/>
  <c r="B41" i="51"/>
  <c r="AD8" i="4"/>
  <c r="AG22" i="4"/>
  <c r="G22" i="4" a="1"/>
  <c r="G22" i="4" s="1"/>
  <c r="M30" i="4" a="1"/>
  <c r="M30" i="4" s="1"/>
  <c r="L38" i="4" a="1"/>
  <c r="L38" i="4" s="1"/>
  <c r="J38" i="4" a="1"/>
  <c r="J38" i="4" s="1"/>
  <c r="I15" i="4" a="1"/>
  <c r="I15" i="4" s="1"/>
  <c r="AG43" i="56"/>
  <c r="AA43" i="56"/>
  <c r="K43" i="56" a="1"/>
  <c r="K43" i="56" s="1"/>
  <c r="M9" i="56" a="1"/>
  <c r="M9" i="56" s="1"/>
  <c r="B44" i="46"/>
  <c r="C44" i="46" s="1"/>
  <c r="D44" i="46" s="1"/>
  <c r="D41" i="7"/>
  <c r="B9" i="7"/>
  <c r="C9" i="7" s="1"/>
  <c r="B10" i="33"/>
  <c r="C10" i="33" s="1"/>
  <c r="D10" i="33" s="1"/>
  <c r="B41" i="35"/>
  <c r="B5" i="37"/>
  <c r="B41" i="50"/>
  <c r="D40" i="51"/>
  <c r="B41" i="41"/>
  <c r="B42" i="18"/>
  <c r="X22" i="4"/>
  <c r="AC22" i="4"/>
  <c r="AD30" i="4"/>
  <c r="AF15" i="4"/>
  <c r="AM22" i="4"/>
  <c r="AM15" i="4"/>
  <c r="M8" i="4" a="1"/>
  <c r="M8" i="4" s="1"/>
  <c r="J24" i="4" a="1"/>
  <c r="J24" i="4" s="1"/>
  <c r="I17" i="4" a="1"/>
  <c r="I17" i="4" s="1"/>
  <c r="I29" i="4" a="1"/>
  <c r="I29" i="4" s="1"/>
  <c r="N37" i="4" a="1"/>
  <c r="N37" i="4" s="1"/>
  <c r="D37" i="4" a="1"/>
  <c r="D37" i="4" s="1"/>
  <c r="H14" i="4" a="1"/>
  <c r="H14" i="4" s="1"/>
  <c r="O22" i="4" a="1"/>
  <c r="O22" i="4" s="1"/>
  <c r="F30" i="4" a="1"/>
  <c r="F30" i="4" s="1"/>
  <c r="I38" i="4" a="1"/>
  <c r="I38" i="4" s="1"/>
  <c r="F38" i="4" a="1"/>
  <c r="F38" i="4" s="1"/>
  <c r="G15" i="4" a="1"/>
  <c r="G15" i="4" s="1"/>
  <c r="AE43" i="56"/>
  <c r="G42" i="56" a="1"/>
  <c r="G42" i="56" s="1"/>
  <c r="G43" i="56" a="1"/>
  <c r="G43" i="56" s="1"/>
  <c r="J43" i="56" a="1"/>
  <c r="J43" i="56" s="1"/>
  <c r="B43" i="46"/>
  <c r="C43" i="46" s="1"/>
  <c r="D43" i="46" s="1"/>
  <c r="B40" i="32"/>
  <c r="C40" i="32" s="1"/>
  <c r="D40" i="32" s="1"/>
  <c r="B40" i="36"/>
  <c r="B40" i="48"/>
  <c r="B40" i="50"/>
  <c r="B41" i="42"/>
  <c r="U74" i="42"/>
  <c r="AC17" i="56"/>
  <c r="AB17" i="56"/>
  <c r="AE18" i="4"/>
  <c r="AE26" i="4"/>
  <c r="AA32" i="56"/>
  <c r="J18" i="4" a="1"/>
  <c r="J18" i="4" s="1"/>
  <c r="E42" i="4" a="1"/>
  <c r="E42" i="4" s="1"/>
  <c r="N35" i="4" a="1"/>
  <c r="N35" i="4" s="1"/>
  <c r="Q35" i="4" a="1"/>
  <c r="Q35" i="4" s="1"/>
  <c r="K35" i="4" a="1"/>
  <c r="K35" i="4" s="1"/>
  <c r="I35" i="4" a="1"/>
  <c r="I35" i="4" s="1"/>
  <c r="L35" i="4" a="1"/>
  <c r="L35" i="4" s="1"/>
  <c r="F35" i="4" a="1"/>
  <c r="F35" i="4" s="1"/>
  <c r="L27" i="4" a="1"/>
  <c r="L27" i="4" s="1"/>
  <c r="J27" i="4" a="1"/>
  <c r="J27" i="4" s="1"/>
  <c r="G27" i="4" a="1"/>
  <c r="G27" i="4" s="1"/>
  <c r="R19" i="4" a="1"/>
  <c r="R19" i="4" s="1"/>
  <c r="H19" i="4" a="1"/>
  <c r="H19" i="4" s="1"/>
  <c r="F19" i="4" a="1"/>
  <c r="F19" i="4" s="1"/>
  <c r="N19" i="4" a="1"/>
  <c r="N19" i="4" s="1"/>
  <c r="R12" i="4" a="1"/>
  <c r="R12" i="4" s="1"/>
  <c r="D12" i="4" a="1"/>
  <c r="D12" i="4" s="1"/>
  <c r="N12" i="4" a="1"/>
  <c r="N12" i="4" s="1"/>
  <c r="I12" i="4" a="1"/>
  <c r="I12" i="4" s="1"/>
  <c r="K12" i="4" a="1"/>
  <c r="K12" i="4" s="1"/>
  <c r="AM12" i="4"/>
  <c r="M12" i="4" a="1"/>
  <c r="M12" i="4" s="1"/>
  <c r="P12" i="4" a="1"/>
  <c r="P12" i="4" s="1"/>
  <c r="R32" i="56" a="1"/>
  <c r="R32" i="56" s="1"/>
  <c r="F25" i="56"/>
  <c r="K25" i="56" a="1"/>
  <c r="K25" i="56" s="1"/>
  <c r="Q25" i="56" a="1"/>
  <c r="Q25" i="56" s="1"/>
  <c r="M34" i="4" a="1"/>
  <c r="M34" i="4" s="1"/>
  <c r="R34" i="4" a="1"/>
  <c r="R34" i="4" s="1"/>
  <c r="N34" i="4" a="1"/>
  <c r="N34" i="4" s="1"/>
  <c r="K34" i="4" a="1"/>
  <c r="K34" i="4" s="1"/>
  <c r="D11" i="4" a="1"/>
  <c r="D11" i="4" s="1"/>
  <c r="P11" i="4" a="1"/>
  <c r="P11" i="4" s="1"/>
  <c r="N11" i="4" a="1"/>
  <c r="N11" i="4" s="1"/>
  <c r="I11" i="4" a="1"/>
  <c r="I11" i="4" s="1"/>
  <c r="Q11" i="4" a="1"/>
  <c r="Q11" i="4" s="1"/>
  <c r="M11" i="4" a="1"/>
  <c r="M11" i="4" s="1"/>
  <c r="E10" i="56" a="1"/>
  <c r="E10" i="56" s="1"/>
  <c r="AF10" i="56"/>
  <c r="O10" i="56" a="1"/>
  <c r="O10" i="56" s="1"/>
  <c r="P32" i="56" a="1"/>
  <c r="P32" i="56" s="1"/>
  <c r="E32" i="56" a="1"/>
  <c r="E32" i="56" s="1"/>
  <c r="AG32" i="56"/>
  <c r="I32" i="56" a="1"/>
  <c r="I32" i="56" s="1"/>
  <c r="AF32" i="56"/>
  <c r="G32" i="56" a="1"/>
  <c r="G32" i="56" s="1"/>
  <c r="M32" i="56" a="1"/>
  <c r="M32" i="56" s="1"/>
  <c r="AD32" i="56"/>
  <c r="K32" i="56" a="1"/>
  <c r="K32" i="56" s="1"/>
  <c r="Q32" i="56" a="1"/>
  <c r="Q32" i="56" s="1"/>
  <c r="F32" i="56"/>
  <c r="H32" i="56" a="1"/>
  <c r="H32" i="56" s="1"/>
  <c r="O32" i="56" a="1"/>
  <c r="O32" i="56" s="1"/>
  <c r="AE32" i="56"/>
  <c r="D32" i="56" a="1"/>
  <c r="D32" i="56" s="1"/>
  <c r="J32" i="56" a="1"/>
  <c r="J32" i="56" s="1"/>
  <c r="B36" i="32"/>
  <c r="C36" i="32" s="1"/>
  <c r="D36" i="32" s="1"/>
  <c r="B39" i="46"/>
  <c r="C39" i="46" s="1"/>
  <c r="D39" i="46" s="1"/>
  <c r="B36" i="42"/>
  <c r="B36" i="48"/>
  <c r="B36" i="7"/>
  <c r="B28" i="32"/>
  <c r="C28" i="32" s="1"/>
  <c r="D28" i="32" s="1"/>
  <c r="B28" i="33"/>
  <c r="C28" i="33" s="1"/>
  <c r="D28" i="33" s="1"/>
  <c r="B12" i="37"/>
  <c r="B15" i="46"/>
  <c r="C15" i="46" s="1"/>
  <c r="D15" i="46" s="1"/>
  <c r="X10" i="56"/>
  <c r="Y17" i="56"/>
  <c r="AD26" i="4"/>
  <c r="AD42" i="4"/>
  <c r="AD25" i="56"/>
  <c r="AE11" i="4"/>
  <c r="AG11" i="4"/>
  <c r="AH26" i="4"/>
  <c r="F12" i="4" a="1"/>
  <c r="F12" i="4" s="1"/>
  <c r="I18" i="4" a="1"/>
  <c r="I18" i="4" s="1"/>
  <c r="J34" i="4" a="1"/>
  <c r="J34" i="4" s="1"/>
  <c r="O11" i="4" a="1"/>
  <c r="O11" i="4" s="1"/>
  <c r="Q19" i="4" a="1"/>
  <c r="Q19" i="4" s="1"/>
  <c r="E38" i="56" a="1"/>
  <c r="E38" i="56" s="1"/>
  <c r="C19" i="35"/>
  <c r="D19" i="35"/>
  <c r="AL17" i="56"/>
  <c r="AG17" i="56"/>
  <c r="AE17" i="56"/>
  <c r="K17" i="56" a="1"/>
  <c r="K17" i="56" s="1"/>
  <c r="G17" i="56" a="1"/>
  <c r="G17" i="56" s="1"/>
  <c r="H17" i="56" a="1"/>
  <c r="H17" i="56" s="1"/>
  <c r="O17" i="56" a="1"/>
  <c r="O17" i="56" s="1"/>
  <c r="J17" i="56" a="1"/>
  <c r="J17" i="56" s="1"/>
  <c r="L17" i="56" a="1"/>
  <c r="L17" i="56" s="1"/>
  <c r="Q17" i="56" a="1"/>
  <c r="Q17" i="56" s="1"/>
  <c r="F17" i="56"/>
  <c r="E17" i="56" a="1"/>
  <c r="E17" i="56" s="1"/>
  <c r="N17" i="56" a="1"/>
  <c r="N17" i="56" s="1"/>
  <c r="M17" i="56" a="1"/>
  <c r="M17" i="56" s="1"/>
  <c r="AF17" i="56"/>
  <c r="P17" i="56" a="1"/>
  <c r="P17" i="56" s="1"/>
  <c r="AA42" i="4"/>
  <c r="X42" i="4"/>
  <c r="X38" i="56"/>
  <c r="Z10" i="56"/>
  <c r="AC11" i="4"/>
  <c r="AH11" i="4"/>
  <c r="AH34" i="4"/>
  <c r="AM18" i="4"/>
  <c r="Q12" i="4" a="1"/>
  <c r="Q12" i="4" s="1"/>
  <c r="I26" i="4" a="1"/>
  <c r="I26" i="4" s="1"/>
  <c r="F34" i="4" a="1"/>
  <c r="F34" i="4" s="1"/>
  <c r="J11" i="4" a="1"/>
  <c r="J11" i="4" s="1"/>
  <c r="K11" i="4" a="1"/>
  <c r="K11" i="4" s="1"/>
  <c r="F27" i="4" a="1"/>
  <c r="F27" i="4" s="1"/>
  <c r="R17" i="56" a="1"/>
  <c r="R17" i="56" s="1"/>
  <c r="E18" i="4" a="1"/>
  <c r="E18" i="4" s="1"/>
  <c r="M18" i="4" a="1"/>
  <c r="M18" i="4" s="1"/>
  <c r="G18" i="4" a="1"/>
  <c r="G18" i="4" s="1"/>
  <c r="R18" i="4" a="1"/>
  <c r="R18" i="4" s="1"/>
  <c r="K18" i="4" a="1"/>
  <c r="K18" i="4" s="1"/>
  <c r="F18" i="4" a="1"/>
  <c r="F18" i="4" s="1"/>
  <c r="AL25" i="56"/>
  <c r="AE25" i="56"/>
  <c r="J25" i="56" a="1"/>
  <c r="J25" i="56" s="1"/>
  <c r="L25" i="56" a="1"/>
  <c r="L25" i="56" s="1"/>
  <c r="N25" i="56" a="1"/>
  <c r="N25" i="56" s="1"/>
  <c r="E25" i="56" a="1"/>
  <c r="E25" i="56" s="1"/>
  <c r="P25" i="56" a="1"/>
  <c r="P25" i="56" s="1"/>
  <c r="G25" i="56" a="1"/>
  <c r="G25" i="56" s="1"/>
  <c r="AF25" i="56"/>
  <c r="R25" i="56" a="1"/>
  <c r="R25" i="56" s="1"/>
  <c r="D25" i="56" a="1"/>
  <c r="D25" i="56" s="1"/>
  <c r="AG25" i="56"/>
  <c r="B20" i="51"/>
  <c r="C20" i="51" s="1"/>
  <c r="B20" i="34"/>
  <c r="C20" i="34" s="1"/>
  <c r="D20" i="34" s="1"/>
  <c r="B20" i="31"/>
  <c r="C20" i="31" s="1"/>
  <c r="D20" i="31" s="1"/>
  <c r="B20" i="7"/>
  <c r="AA11" i="4"/>
  <c r="AA26" i="4"/>
  <c r="X18" i="4"/>
  <c r="AB34" i="4"/>
  <c r="X32" i="56"/>
  <c r="Y10" i="56"/>
  <c r="X17" i="56"/>
  <c r="Y32" i="56"/>
  <c r="AB10" i="56"/>
  <c r="AC10" i="56"/>
  <c r="AD11" i="4"/>
  <c r="AC32" i="56"/>
  <c r="AH18" i="4"/>
  <c r="F11" i="4" a="1"/>
  <c r="F11" i="4" s="1"/>
  <c r="G11" i="4" a="1"/>
  <c r="G11" i="4" s="1"/>
  <c r="E19" i="4" a="1"/>
  <c r="E19" i="4" s="1"/>
  <c r="D27" i="4" a="1"/>
  <c r="D27" i="4" s="1"/>
  <c r="I42" i="4" a="1"/>
  <c r="I42" i="4" s="1"/>
  <c r="D42" i="4" a="1"/>
  <c r="D42" i="4" s="1"/>
  <c r="Q42" i="4" a="1"/>
  <c r="Q42" i="4" s="1"/>
  <c r="AM42" i="4"/>
  <c r="AE42" i="4"/>
  <c r="J26" i="4" a="1"/>
  <c r="J26" i="4" s="1"/>
  <c r="Q26" i="4" a="1"/>
  <c r="Q26" i="4" s="1"/>
  <c r="C38" i="56"/>
  <c r="AF38" i="56"/>
  <c r="AL38" i="56"/>
  <c r="R38" i="56" a="1"/>
  <c r="R38" i="56" s="1"/>
  <c r="AG38" i="56"/>
  <c r="AA34" i="4"/>
  <c r="Z32" i="56"/>
  <c r="Z38" i="56"/>
  <c r="AD34" i="4"/>
  <c r="AD10" i="56"/>
  <c r="AG18" i="4"/>
  <c r="AG27" i="4"/>
  <c r="AH12" i="4"/>
  <c r="AH19" i="4"/>
  <c r="O12" i="4" a="1"/>
  <c r="O12" i="4" s="1"/>
  <c r="P18" i="4" a="1"/>
  <c r="P18" i="4" s="1"/>
  <c r="N18" i="4" a="1"/>
  <c r="N18" i="4" s="1"/>
  <c r="P26" i="4" a="1"/>
  <c r="P26" i="4" s="1"/>
  <c r="R11" i="4" a="1"/>
  <c r="R11" i="4" s="1"/>
  <c r="O19" i="4" a="1"/>
  <c r="O19" i="4" s="1"/>
  <c r="R27" i="4" a="1"/>
  <c r="R27" i="4" s="1"/>
  <c r="X26" i="4"/>
  <c r="AF18" i="4"/>
  <c r="L18" i="4" a="1"/>
  <c r="L18" i="4" s="1"/>
  <c r="H18" i="4" a="1"/>
  <c r="H18" i="4" s="1"/>
  <c r="H26" i="4" a="1"/>
  <c r="H26" i="4" s="1"/>
  <c r="D19" i="4" a="1"/>
  <c r="D19" i="4" s="1"/>
  <c r="M27" i="4" a="1"/>
  <c r="M27" i="4" s="1"/>
  <c r="B12" i="31"/>
  <c r="C12" i="31" s="1"/>
  <c r="D12" i="31" s="1"/>
  <c r="Y11" i="4"/>
  <c r="Y18" i="4"/>
  <c r="W32" i="56"/>
  <c r="AB25" i="56"/>
  <c r="AG34" i="4"/>
  <c r="AA18" i="4"/>
  <c r="X11" i="4"/>
  <c r="X34" i="4"/>
  <c r="Y42" i="4"/>
  <c r="Z42" i="4"/>
  <c r="Z17" i="56"/>
  <c r="W38" i="56"/>
  <c r="AB32" i="56"/>
  <c r="AC34" i="4"/>
  <c r="AD17" i="56"/>
  <c r="AA38" i="56"/>
  <c r="AG35" i="4"/>
  <c r="AG19" i="4"/>
  <c r="AH35" i="4"/>
  <c r="AF26" i="4"/>
  <c r="AF35" i="4"/>
  <c r="AF11" i="4"/>
  <c r="AM26" i="4"/>
  <c r="AM19" i="4"/>
  <c r="G12" i="4" a="1"/>
  <c r="G12" i="4" s="1"/>
  <c r="E12" i="4" a="1"/>
  <c r="E12" i="4" s="1"/>
  <c r="O18" i="4" a="1"/>
  <c r="O18" i="4" s="1"/>
  <c r="P42" i="4" a="1"/>
  <c r="P42" i="4" s="1"/>
  <c r="E11" i="4" a="1"/>
  <c r="E11" i="4" s="1"/>
  <c r="G19" i="4" a="1"/>
  <c r="G19" i="4" s="1"/>
  <c r="E27" i="4" a="1"/>
  <c r="E27" i="4" s="1"/>
  <c r="H35" i="4" a="1"/>
  <c r="H35" i="4" s="1"/>
  <c r="J36" i="4" a="1"/>
  <c r="J36" i="4" s="1"/>
  <c r="AE36" i="4"/>
  <c r="H36" i="4" a="1"/>
  <c r="H36" i="4" s="1"/>
  <c r="Q36" i="4" a="1"/>
  <c r="Q36" i="4" s="1"/>
  <c r="I36" i="4" a="1"/>
  <c r="I36" i="4" s="1"/>
  <c r="F28" i="4" a="1"/>
  <c r="F28" i="4" s="1"/>
  <c r="J28" i="4" a="1"/>
  <c r="J28" i="4" s="1"/>
  <c r="K28" i="4" a="1"/>
  <c r="K28" i="4" s="1"/>
  <c r="E28" i="4" a="1"/>
  <c r="E28" i="4" s="1"/>
  <c r="M20" i="4" a="1"/>
  <c r="M20" i="4" s="1"/>
  <c r="AM20" i="4"/>
  <c r="J20" i="4" a="1"/>
  <c r="J20" i="4" s="1"/>
  <c r="Q13" i="4" a="1"/>
  <c r="Q13" i="4" s="1"/>
  <c r="N13" i="4" a="1"/>
  <c r="N13" i="4" s="1"/>
  <c r="P13" i="4" a="1"/>
  <c r="P13" i="4" s="1"/>
  <c r="G13" i="4" a="1"/>
  <c r="G13" i="4" s="1"/>
  <c r="AM13" i="4"/>
  <c r="H25" i="56" a="1"/>
  <c r="H25" i="56" s="1"/>
  <c r="D30" i="36"/>
  <c r="C30" i="36"/>
  <c r="B19" i="32"/>
  <c r="C19" i="32" s="1"/>
  <c r="D19" i="32" s="1"/>
  <c r="B27" i="37"/>
  <c r="O18" i="56" a="1"/>
  <c r="O18" i="56" s="1"/>
  <c r="B33" i="31"/>
  <c r="C33" i="31" s="1"/>
  <c r="D33" i="31" s="1"/>
  <c r="B25" i="31"/>
  <c r="C25" i="31" s="1"/>
  <c r="D25" i="31" s="1"/>
  <c r="B33" i="32"/>
  <c r="C33" i="32" s="1"/>
  <c r="D33" i="32" s="1"/>
  <c r="B18" i="32"/>
  <c r="C18" i="32" s="1"/>
  <c r="D18" i="32" s="1"/>
  <c r="B27" i="34"/>
  <c r="C27" i="34" s="1"/>
  <c r="D27" i="34" s="1"/>
  <c r="B11" i="36"/>
  <c r="D11" i="36" s="1"/>
  <c r="B18" i="37"/>
  <c r="C18" i="37" s="1"/>
  <c r="B33" i="48"/>
  <c r="B34" i="30"/>
  <c r="C34" i="30" s="1"/>
  <c r="AG18" i="56"/>
  <c r="J18" i="56" a="1"/>
  <c r="J18" i="56" s="1"/>
  <c r="N11" i="56" a="1"/>
  <c r="N11" i="56" s="1"/>
  <c r="D26" i="56" a="1"/>
  <c r="D26" i="56" s="1"/>
  <c r="H11" i="56" a="1"/>
  <c r="H11" i="56" s="1"/>
  <c r="B28" i="46"/>
  <c r="C28" i="46" s="1"/>
  <c r="D28" i="46" s="1"/>
  <c r="B35" i="7"/>
  <c r="B19" i="7"/>
  <c r="C19" i="7" s="1"/>
  <c r="B9" i="32"/>
  <c r="C9" i="32" s="1"/>
  <c r="D9" i="32" s="1"/>
  <c r="B26" i="33"/>
  <c r="C26" i="33" s="1"/>
  <c r="D26" i="33" s="1"/>
  <c r="B26" i="34"/>
  <c r="C26" i="34" s="1"/>
  <c r="D26" i="34" s="1"/>
  <c r="B33" i="35"/>
  <c r="D33" i="35" s="1"/>
  <c r="B11" i="35"/>
  <c r="B27" i="48"/>
  <c r="N33" i="4" a="1"/>
  <c r="N33" i="4" s="1"/>
  <c r="K33" i="4" a="1"/>
  <c r="K33" i="4" s="1"/>
  <c r="H41" i="4" a="1"/>
  <c r="H41" i="4" s="1"/>
  <c r="L10" i="4" a="1"/>
  <c r="L10" i="4" s="1"/>
  <c r="E10" i="4" a="1"/>
  <c r="E10" i="4" s="1"/>
  <c r="K30" i="4" a="1"/>
  <c r="K30" i="4" s="1"/>
  <c r="O30" i="4" a="1"/>
  <c r="O30" i="4" s="1"/>
  <c r="O38" i="4" a="1"/>
  <c r="O38" i="4" s="1"/>
  <c r="D38" i="4" a="1"/>
  <c r="D38" i="4" s="1"/>
  <c r="D15" i="4" a="1"/>
  <c r="D15" i="4" s="1"/>
  <c r="AF39" i="56"/>
  <c r="P33" i="56" a="1"/>
  <c r="P33" i="56" s="1"/>
  <c r="O33" i="56" a="1"/>
  <c r="O33" i="56" s="1"/>
  <c r="K39" i="56" a="1"/>
  <c r="K39" i="56" s="1"/>
  <c r="J39" i="56" a="1"/>
  <c r="J39" i="56" s="1"/>
  <c r="AG26" i="56"/>
  <c r="AE20" i="56"/>
  <c r="AE12" i="56"/>
  <c r="E11" i="56" a="1"/>
  <c r="E11" i="56" s="1"/>
  <c r="D20" i="56" a="1"/>
  <c r="D20" i="56" s="1"/>
  <c r="AE11" i="56"/>
  <c r="N20" i="56" a="1"/>
  <c r="N20" i="56" s="1"/>
  <c r="H12" i="56" a="1"/>
  <c r="H12" i="56" s="1"/>
  <c r="E12" i="56" a="1"/>
  <c r="E12" i="56" s="1"/>
  <c r="O26" i="56" a="1"/>
  <c r="O26" i="56" s="1"/>
  <c r="G18" i="56" a="1"/>
  <c r="G18" i="56" s="1"/>
  <c r="Q18" i="56" a="1"/>
  <c r="Q18" i="56" s="1"/>
  <c r="K26" i="56" a="1"/>
  <c r="K26" i="56" s="1"/>
  <c r="B34" i="7"/>
  <c r="C34" i="7" s="1"/>
  <c r="B18" i="7"/>
  <c r="C18" i="7" s="1"/>
  <c r="B27" i="32"/>
  <c r="C27" i="32" s="1"/>
  <c r="D27" i="32" s="1"/>
  <c r="B34" i="36"/>
  <c r="C34" i="36" s="1"/>
  <c r="B10" i="47"/>
  <c r="C10" i="47" s="1"/>
  <c r="F8" i="4" a="1"/>
  <c r="F8" i="4" s="1"/>
  <c r="Q8" i="4" a="1"/>
  <c r="Q8" i="4" s="1"/>
  <c r="P33" i="4" a="1"/>
  <c r="P33" i="4" s="1"/>
  <c r="E33" i="4" a="1"/>
  <c r="E33" i="4" s="1"/>
  <c r="N41" i="4" a="1"/>
  <c r="N41" i="4" s="1"/>
  <c r="O10" i="4" a="1"/>
  <c r="O10" i="4" s="1"/>
  <c r="P10" i="4" a="1"/>
  <c r="P10" i="4" s="1"/>
  <c r="L30" i="4" a="1"/>
  <c r="L30" i="4" s="1"/>
  <c r="R38" i="4" a="1"/>
  <c r="R38" i="4" s="1"/>
  <c r="L15" i="4" a="1"/>
  <c r="L15" i="4" s="1"/>
  <c r="H40" i="56" a="1"/>
  <c r="H40" i="56" s="1"/>
  <c r="AL40" i="56"/>
  <c r="F40" i="56"/>
  <c r="E39" i="56" a="1"/>
  <c r="E39" i="56" s="1"/>
  <c r="R33" i="56" a="1"/>
  <c r="R33" i="56" s="1"/>
  <c r="Q33" i="56" a="1"/>
  <c r="Q33" i="56" s="1"/>
  <c r="M39" i="56" a="1"/>
  <c r="M39" i="56" s="1"/>
  <c r="L39" i="56" a="1"/>
  <c r="L39" i="56" s="1"/>
  <c r="R26" i="56" a="1"/>
  <c r="R26" i="56" s="1"/>
  <c r="Q20" i="56" a="1"/>
  <c r="Q20" i="56" s="1"/>
  <c r="Q12" i="56" a="1"/>
  <c r="Q12" i="56" s="1"/>
  <c r="AF18" i="56"/>
  <c r="Q11" i="56" a="1"/>
  <c r="Q11" i="56" s="1"/>
  <c r="AG34" i="56"/>
  <c r="L20" i="56" a="1"/>
  <c r="L20" i="56" s="1"/>
  <c r="AL12" i="56"/>
  <c r="AG11" i="56"/>
  <c r="AD34" i="56"/>
  <c r="O40" i="56" a="1"/>
  <c r="O40" i="56" s="1"/>
  <c r="Q34" i="56" a="1"/>
  <c r="Q34" i="56" s="1"/>
  <c r="J26" i="56" a="1"/>
  <c r="J26" i="56" s="1"/>
  <c r="R34" i="56" a="1"/>
  <c r="R34" i="56" s="1"/>
  <c r="M18" i="56" a="1"/>
  <c r="M18" i="56" s="1"/>
  <c r="M26" i="56" a="1"/>
  <c r="M26" i="56" s="1"/>
  <c r="B22" i="46"/>
  <c r="C22" i="46" s="1"/>
  <c r="D22" i="46" s="1"/>
  <c r="C29" i="7"/>
  <c r="B10" i="7"/>
  <c r="C10" i="7" s="1"/>
  <c r="B19" i="31"/>
  <c r="C19" i="31" s="1"/>
  <c r="D19" i="31" s="1"/>
  <c r="B26" i="32"/>
  <c r="C26" i="32" s="1"/>
  <c r="D26" i="32" s="1"/>
  <c r="B17" i="33"/>
  <c r="C17" i="33" s="1"/>
  <c r="D17" i="33" s="1"/>
  <c r="B27" i="35"/>
  <c r="B9" i="47"/>
  <c r="C9" i="47" s="1"/>
  <c r="B34" i="51"/>
  <c r="C34" i="51" s="1"/>
  <c r="E18" i="56" a="1"/>
  <c r="E18" i="56" s="1"/>
  <c r="P34" i="56" a="1"/>
  <c r="P34" i="56" s="1"/>
  <c r="L34" i="56" a="1"/>
  <c r="L34" i="56" s="1"/>
  <c r="G26" i="56" a="1"/>
  <c r="G26" i="56" s="1"/>
  <c r="M34" i="56" a="1"/>
  <c r="M34" i="56" s="1"/>
  <c r="AL26" i="56"/>
  <c r="J11" i="56" a="1"/>
  <c r="J11" i="56" s="1"/>
  <c r="B21" i="46"/>
  <c r="C21" i="46" s="1"/>
  <c r="D21" i="46" s="1"/>
  <c r="B9" i="35"/>
  <c r="AM30" i="4"/>
  <c r="J8" i="4" a="1"/>
  <c r="J8" i="4" s="1"/>
  <c r="F41" i="4" a="1"/>
  <c r="F41" i="4" s="1"/>
  <c r="G10" i="4" a="1"/>
  <c r="G10" i="4" s="1"/>
  <c r="P30" i="4" a="1"/>
  <c r="P30" i="4" s="1"/>
  <c r="H38" i="4" a="1"/>
  <c r="H38" i="4" s="1"/>
  <c r="H33" i="56" a="1"/>
  <c r="H33" i="56" s="1"/>
  <c r="AL33" i="56"/>
  <c r="D39" i="56" a="1"/>
  <c r="D39" i="56" s="1"/>
  <c r="P39" i="56" a="1"/>
  <c r="P39" i="56" s="1"/>
  <c r="N26" i="56" a="1"/>
  <c r="N26" i="56" s="1"/>
  <c r="M20" i="56" a="1"/>
  <c r="M20" i="56" s="1"/>
  <c r="M12" i="56" a="1"/>
  <c r="M12" i="56" s="1"/>
  <c r="AF26" i="56"/>
  <c r="M11" i="56" a="1"/>
  <c r="M11" i="56" s="1"/>
  <c r="AF12" i="56"/>
  <c r="H20" i="56" a="1"/>
  <c r="H20" i="56" s="1"/>
  <c r="D11" i="56" a="1"/>
  <c r="D11" i="56" s="1"/>
  <c r="J34" i="56" a="1"/>
  <c r="J34" i="56" s="1"/>
  <c r="F34" i="56"/>
  <c r="I34" i="56" a="1"/>
  <c r="I34" i="56" s="1"/>
  <c r="N18" i="56" a="1"/>
  <c r="N18" i="56" s="1"/>
  <c r="B36" i="46"/>
  <c r="C36" i="46" s="1"/>
  <c r="D36" i="46" s="1"/>
  <c r="B14" i="46"/>
  <c r="C14" i="46" s="1"/>
  <c r="D14" i="46" s="1"/>
  <c r="B26" i="7"/>
  <c r="C26" i="7" s="1"/>
  <c r="B26" i="31"/>
  <c r="C26" i="31" s="1"/>
  <c r="D26" i="31" s="1"/>
  <c r="B33" i="33"/>
  <c r="C33" i="33" s="1"/>
  <c r="D33" i="33" s="1"/>
  <c r="B11" i="33"/>
  <c r="C11" i="33" s="1"/>
  <c r="D11" i="33" s="1"/>
  <c r="D11" i="51"/>
  <c r="K1" i="36"/>
  <c r="C32" i="7"/>
  <c r="D32" i="7"/>
  <c r="C16" i="7"/>
  <c r="D16" i="7"/>
  <c r="C8" i="38"/>
  <c r="D8" i="38"/>
  <c r="H25" i="4" a="1"/>
  <c r="H25" i="4" s="1"/>
  <c r="E25" i="4" a="1"/>
  <c r="E25" i="4" s="1"/>
  <c r="K25" i="4" a="1"/>
  <c r="K25" i="4" s="1"/>
  <c r="D25" i="4" a="1"/>
  <c r="D25" i="4" s="1"/>
  <c r="AL28" i="56"/>
  <c r="R28" i="56" a="1"/>
  <c r="R28" i="56" s="1"/>
  <c r="AF28" i="56"/>
  <c r="F28" i="56"/>
  <c r="C28" i="56"/>
  <c r="E28" i="56" a="1"/>
  <c r="E28" i="56" s="1"/>
  <c r="B24" i="30"/>
  <c r="C24" i="30" s="1"/>
  <c r="B24" i="39"/>
  <c r="B24" i="51"/>
  <c r="B26" i="18"/>
  <c r="B24" i="42"/>
  <c r="B24" i="48"/>
  <c r="B24" i="47"/>
  <c r="C24" i="47" s="1"/>
  <c r="B24" i="37"/>
  <c r="B24" i="32"/>
  <c r="C24" i="32" s="1"/>
  <c r="D24" i="32" s="1"/>
  <c r="B24" i="41"/>
  <c r="B24" i="34"/>
  <c r="C24" i="34" s="1"/>
  <c r="D24" i="34" s="1"/>
  <c r="B24" i="33"/>
  <c r="C24" i="33" s="1"/>
  <c r="D24" i="33" s="1"/>
  <c r="B24" i="50"/>
  <c r="B24" i="31"/>
  <c r="C24" i="31" s="1"/>
  <c r="D24" i="31" s="1"/>
  <c r="B24" i="49"/>
  <c r="B24" i="7"/>
  <c r="B24" i="35"/>
  <c r="B27" i="46"/>
  <c r="C27" i="46" s="1"/>
  <c r="D27" i="46" s="1"/>
  <c r="O25" i="4" a="1"/>
  <c r="O25" i="4" s="1"/>
  <c r="J35" i="56" a="1"/>
  <c r="J35" i="56" s="1"/>
  <c r="B31" i="42"/>
  <c r="B31" i="30"/>
  <c r="B31" i="39"/>
  <c r="B31" i="50"/>
  <c r="B31" i="38"/>
  <c r="B31" i="48"/>
  <c r="B33" i="18"/>
  <c r="B31" i="49"/>
  <c r="D31" i="49" s="1"/>
  <c r="B31" i="41"/>
  <c r="B31" i="47"/>
  <c r="B31" i="37"/>
  <c r="B31" i="36"/>
  <c r="D31" i="36" s="1"/>
  <c r="B31" i="34"/>
  <c r="C31" i="34" s="1"/>
  <c r="D31" i="34" s="1"/>
  <c r="B31" i="33"/>
  <c r="C31" i="33" s="1"/>
  <c r="D31" i="33" s="1"/>
  <c r="B31" i="32"/>
  <c r="C31" i="32" s="1"/>
  <c r="D31" i="32" s="1"/>
  <c r="B31" i="31"/>
  <c r="C31" i="31" s="1"/>
  <c r="D31" i="31" s="1"/>
  <c r="B31" i="51"/>
  <c r="B31" i="35"/>
  <c r="D31" i="35" s="1"/>
  <c r="B31" i="7"/>
  <c r="B34" i="46"/>
  <c r="C34" i="46" s="1"/>
  <c r="D34" i="46" s="1"/>
  <c r="B23" i="51"/>
  <c r="B25" i="18"/>
  <c r="B23" i="42"/>
  <c r="B23" i="39"/>
  <c r="B23" i="47"/>
  <c r="B23" i="37"/>
  <c r="B23" i="41"/>
  <c r="B23" i="48"/>
  <c r="B23" i="33"/>
  <c r="C23" i="33" s="1"/>
  <c r="D23" i="33" s="1"/>
  <c r="B23" i="30"/>
  <c r="B23" i="36"/>
  <c r="D23" i="36" s="1"/>
  <c r="B23" i="50"/>
  <c r="B23" i="49"/>
  <c r="D23" i="49" s="1"/>
  <c r="B26" i="46"/>
  <c r="C26" i="46" s="1"/>
  <c r="D26" i="46" s="1"/>
  <c r="B23" i="35"/>
  <c r="D23" i="35" s="1"/>
  <c r="B23" i="34"/>
  <c r="C23" i="34" s="1"/>
  <c r="D23" i="34" s="1"/>
  <c r="B23" i="38"/>
  <c r="B15" i="30"/>
  <c r="B15" i="39"/>
  <c r="B15" i="51"/>
  <c r="B15" i="38"/>
  <c r="B17" i="18"/>
  <c r="B15" i="50"/>
  <c r="B15" i="42"/>
  <c r="B15" i="47"/>
  <c r="B15" i="32"/>
  <c r="C15" i="32" s="1"/>
  <c r="D15" i="32" s="1"/>
  <c r="B15" i="41"/>
  <c r="B15" i="48"/>
  <c r="B15" i="35"/>
  <c r="D15" i="35" s="1"/>
  <c r="B15" i="37"/>
  <c r="B15" i="7"/>
  <c r="B9" i="18"/>
  <c r="B7" i="30"/>
  <c r="B7" i="42"/>
  <c r="B7" i="50"/>
  <c r="B7" i="48"/>
  <c r="B7" i="38"/>
  <c r="B7" i="32"/>
  <c r="C7" i="32" s="1"/>
  <c r="D7" i="32" s="1"/>
  <c r="B7" i="41"/>
  <c r="B7" i="39"/>
  <c r="B7" i="51"/>
  <c r="B7" i="47"/>
  <c r="B7" i="49"/>
  <c r="D7" i="49" s="1"/>
  <c r="B7" i="37"/>
  <c r="B7" i="35"/>
  <c r="D7" i="35" s="1"/>
  <c r="B7" i="33"/>
  <c r="C7" i="33" s="1"/>
  <c r="D7" i="33" s="1"/>
  <c r="B7" i="34"/>
  <c r="C7" i="34" s="1"/>
  <c r="D7" i="34" s="1"/>
  <c r="B7" i="36"/>
  <c r="D7" i="36" s="1"/>
  <c r="B10" i="46"/>
  <c r="C10" i="46" s="1"/>
  <c r="D10" i="46" s="1"/>
  <c r="B32" i="35"/>
  <c r="C11" i="36"/>
  <c r="C5" i="37"/>
  <c r="D5" i="37"/>
  <c r="D5" i="42"/>
  <c r="AA40" i="4"/>
  <c r="E13" i="56" a="1"/>
  <c r="E13" i="56" s="1"/>
  <c r="AE21" i="56"/>
  <c r="D13" i="56" a="1"/>
  <c r="D13" i="56" s="1"/>
  <c r="C22" i="56"/>
  <c r="AL9" i="56"/>
  <c r="L9" i="56" a="1"/>
  <c r="L9" i="56" s="1"/>
  <c r="O9" i="56" a="1"/>
  <c r="O9" i="56" s="1"/>
  <c r="E9" i="56" a="1"/>
  <c r="E9" i="56" s="1"/>
  <c r="N9" i="56" a="1"/>
  <c r="N9" i="56" s="1"/>
  <c r="F9" i="56"/>
  <c r="I9" i="56" a="1"/>
  <c r="I9" i="56" s="1"/>
  <c r="AF9" i="56"/>
  <c r="P9" i="56" a="1"/>
  <c r="P9" i="56" s="1"/>
  <c r="R15" i="56" a="1"/>
  <c r="R15" i="56" s="1"/>
  <c r="P15" i="56" a="1"/>
  <c r="P15" i="56" s="1"/>
  <c r="AL15" i="56"/>
  <c r="F15" i="56"/>
  <c r="C15" i="56"/>
  <c r="I23" i="56" a="1"/>
  <c r="I23" i="56" s="1"/>
  <c r="Q23" i="56" a="1"/>
  <c r="Q23" i="56" s="1"/>
  <c r="F30" i="56"/>
  <c r="M30" i="56" a="1"/>
  <c r="M30" i="56" s="1"/>
  <c r="AG30" i="56"/>
  <c r="AF30" i="56"/>
  <c r="AL30" i="56"/>
  <c r="J30" i="56" a="1"/>
  <c r="J30" i="56" s="1"/>
  <c r="N30" i="56" a="1"/>
  <c r="N30" i="56" s="1"/>
  <c r="Q30" i="56" a="1"/>
  <c r="Q30" i="56" s="1"/>
  <c r="G30" i="56" a="1"/>
  <c r="G30" i="56" s="1"/>
  <c r="I30" i="56" a="1"/>
  <c r="I30" i="56" s="1"/>
  <c r="D30" i="56" a="1"/>
  <c r="D30" i="56" s="1"/>
  <c r="H30" i="56" a="1"/>
  <c r="H30" i="56" s="1"/>
  <c r="I36" i="56" a="1"/>
  <c r="I36" i="56" s="1"/>
  <c r="R36" i="56" a="1"/>
  <c r="R36" i="56" s="1"/>
  <c r="O36" i="56" a="1"/>
  <c r="O36" i="56" s="1"/>
  <c r="AG36" i="56"/>
  <c r="N36" i="56" a="1"/>
  <c r="N36" i="56" s="1"/>
  <c r="G36" i="56" a="1"/>
  <c r="G36" i="56" s="1"/>
  <c r="J36" i="56" a="1"/>
  <c r="J36" i="56" s="1"/>
  <c r="L36" i="56" a="1"/>
  <c r="L36" i="56" s="1"/>
  <c r="D36" i="56" a="1"/>
  <c r="D36" i="56" s="1"/>
  <c r="B40" i="18"/>
  <c r="B38" i="30"/>
  <c r="B38" i="42"/>
  <c r="B38" i="39"/>
  <c r="B38" i="38"/>
  <c r="B38" i="51"/>
  <c r="B38" i="50"/>
  <c r="B38" i="35"/>
  <c r="B38" i="34"/>
  <c r="C38" i="34" s="1"/>
  <c r="D38" i="34" s="1"/>
  <c r="B38" i="37"/>
  <c r="B38" i="32"/>
  <c r="C38" i="32" s="1"/>
  <c r="D38" i="32" s="1"/>
  <c r="B38" i="48"/>
  <c r="B38" i="49"/>
  <c r="B41" i="46"/>
  <c r="C41" i="46" s="1"/>
  <c r="D41" i="46" s="1"/>
  <c r="B30" i="39"/>
  <c r="B30" i="51"/>
  <c r="B32" i="18"/>
  <c r="B30" i="42"/>
  <c r="B30" i="47"/>
  <c r="B30" i="35"/>
  <c r="B30" i="30"/>
  <c r="B30" i="48"/>
  <c r="B30" i="41"/>
  <c r="B30" i="49"/>
  <c r="B30" i="7"/>
  <c r="B33" i="46"/>
  <c r="C33" i="46" s="1"/>
  <c r="D33" i="46" s="1"/>
  <c r="B30" i="37"/>
  <c r="B30" i="50"/>
  <c r="B30" i="34"/>
  <c r="C30" i="34" s="1"/>
  <c r="D30" i="34" s="1"/>
  <c r="B30" i="32"/>
  <c r="C30" i="32" s="1"/>
  <c r="D30" i="32" s="1"/>
  <c r="B30" i="38"/>
  <c r="B22" i="42"/>
  <c r="B22" i="41"/>
  <c r="B22" i="30"/>
  <c r="B22" i="48"/>
  <c r="B22" i="38"/>
  <c r="B24" i="18"/>
  <c r="B22" i="50"/>
  <c r="B22" i="47"/>
  <c r="B22" i="39"/>
  <c r="B22" i="35"/>
  <c r="B22" i="49"/>
  <c r="B22" i="31"/>
  <c r="C22" i="31" s="1"/>
  <c r="D22" i="31" s="1"/>
  <c r="B22" i="37"/>
  <c r="B22" i="36"/>
  <c r="B14" i="30"/>
  <c r="B14" i="39"/>
  <c r="B14" i="51"/>
  <c r="B16" i="18"/>
  <c r="B14" i="41"/>
  <c r="B14" i="42"/>
  <c r="B14" i="47"/>
  <c r="B14" i="50"/>
  <c r="B14" i="49"/>
  <c r="B14" i="37"/>
  <c r="B14" i="36"/>
  <c r="B14" i="32"/>
  <c r="C14" i="32" s="1"/>
  <c r="D14" i="32" s="1"/>
  <c r="B14" i="34"/>
  <c r="C14" i="34" s="1"/>
  <c r="D14" i="34" s="1"/>
  <c r="B14" i="48"/>
  <c r="B14" i="35"/>
  <c r="B14" i="7"/>
  <c r="B14" i="33"/>
  <c r="C14" i="33" s="1"/>
  <c r="D14" i="33" s="1"/>
  <c r="B14" i="31"/>
  <c r="C14" i="31" s="1"/>
  <c r="D14" i="31" s="1"/>
  <c r="B6" i="41"/>
  <c r="B6" i="51"/>
  <c r="B6" i="50"/>
  <c r="B6" i="47"/>
  <c r="B6" i="37"/>
  <c r="B8" i="18"/>
  <c r="B6" i="30"/>
  <c r="B6" i="42"/>
  <c r="B6" i="39"/>
  <c r="B6" i="38"/>
  <c r="B6" i="34"/>
  <c r="C6" i="34" s="1"/>
  <c r="D6" i="34" s="1"/>
  <c r="B6" i="36"/>
  <c r="B6" i="48"/>
  <c r="B6" i="32"/>
  <c r="C6" i="32" s="1"/>
  <c r="D6" i="32" s="1"/>
  <c r="B6" i="31"/>
  <c r="C6" i="31" s="1"/>
  <c r="D6" i="31" s="1"/>
  <c r="B9" i="46"/>
  <c r="C9" i="46" s="1"/>
  <c r="D9" i="46" s="1"/>
  <c r="B42" i="46"/>
  <c r="C42" i="46" s="1"/>
  <c r="D42" i="46" s="1"/>
  <c r="B35" i="46"/>
  <c r="C35" i="46" s="1"/>
  <c r="D35" i="46" s="1"/>
  <c r="B39" i="7"/>
  <c r="B22" i="7"/>
  <c r="B23" i="31"/>
  <c r="C23" i="31" s="1"/>
  <c r="D23" i="31" s="1"/>
  <c r="B32" i="32"/>
  <c r="C32" i="32" s="1"/>
  <c r="D32" i="32" s="1"/>
  <c r="B15" i="33"/>
  <c r="C15" i="33" s="1"/>
  <c r="D15" i="33" s="1"/>
  <c r="B8" i="34"/>
  <c r="C8" i="34" s="1"/>
  <c r="D8" i="34" s="1"/>
  <c r="C29" i="36"/>
  <c r="D29" i="36"/>
  <c r="B39" i="38"/>
  <c r="B8" i="48"/>
  <c r="Q32" i="4" a="1"/>
  <c r="Q32" i="4" s="1"/>
  <c r="I32" i="4" a="1"/>
  <c r="I32" i="4" s="1"/>
  <c r="P32" i="4" a="1"/>
  <c r="P32" i="4" s="1"/>
  <c r="H32" i="4" a="1"/>
  <c r="H32" i="4" s="1"/>
  <c r="D41" i="56" a="1"/>
  <c r="D41" i="56" s="1"/>
  <c r="I41" i="56" a="1"/>
  <c r="I41" i="56" s="1"/>
  <c r="H41" i="56" a="1"/>
  <c r="H41" i="56" s="1"/>
  <c r="AD41" i="56"/>
  <c r="AG41" i="56"/>
  <c r="P41" i="56" a="1"/>
  <c r="P41" i="56" s="1"/>
  <c r="E41" i="56" a="1"/>
  <c r="E41" i="56" s="1"/>
  <c r="G41" i="56" a="1"/>
  <c r="G41" i="56" s="1"/>
  <c r="AE41" i="56"/>
  <c r="AF41" i="56"/>
  <c r="B16" i="42"/>
  <c r="B16" i="48"/>
  <c r="B16" i="38"/>
  <c r="B16" i="33"/>
  <c r="C16" i="33" s="1"/>
  <c r="D16" i="33" s="1"/>
  <c r="B16" i="51"/>
  <c r="B16" i="50"/>
  <c r="B16" i="34"/>
  <c r="C16" i="34" s="1"/>
  <c r="D16" i="34" s="1"/>
  <c r="B19" i="46"/>
  <c r="C19" i="46" s="1"/>
  <c r="D19" i="46" s="1"/>
  <c r="B18" i="18"/>
  <c r="B16" i="41"/>
  <c r="B16" i="47"/>
  <c r="C16" i="47" s="1"/>
  <c r="B16" i="32"/>
  <c r="C16" i="32" s="1"/>
  <c r="D16" i="32" s="1"/>
  <c r="B16" i="30"/>
  <c r="C16" i="30" s="1"/>
  <c r="B16" i="35"/>
  <c r="B16" i="39"/>
  <c r="B16" i="49"/>
  <c r="B16" i="37"/>
  <c r="B16" i="36"/>
  <c r="X25" i="4"/>
  <c r="Y35" i="56"/>
  <c r="Y41" i="56"/>
  <c r="G32" i="4" a="1"/>
  <c r="G32" i="4" s="1"/>
  <c r="R21" i="56" a="1"/>
  <c r="R21" i="56" s="1"/>
  <c r="G13" i="56" a="1"/>
  <c r="G13" i="56" s="1"/>
  <c r="M13" i="56" a="1"/>
  <c r="M13" i="56" s="1"/>
  <c r="O8" i="56" a="1"/>
  <c r="O8" i="56" s="1"/>
  <c r="G8" i="56" a="1"/>
  <c r="G8" i="56" s="1"/>
  <c r="AE8" i="56"/>
  <c r="L8" i="56" a="1"/>
  <c r="L8" i="56" s="1"/>
  <c r="AF8" i="56"/>
  <c r="N8" i="56" a="1"/>
  <c r="N8" i="56" s="1"/>
  <c r="P8" i="56" a="1"/>
  <c r="P8" i="56" s="1"/>
  <c r="Q8" i="56" a="1"/>
  <c r="Q8" i="56" s="1"/>
  <c r="K8" i="56" a="1"/>
  <c r="K8" i="56" s="1"/>
  <c r="R8" i="56" a="1"/>
  <c r="R8" i="56" s="1"/>
  <c r="D8" i="56" a="1"/>
  <c r="D8" i="56" s="1"/>
  <c r="AG8" i="56"/>
  <c r="F8" i="56"/>
  <c r="AL29" i="56"/>
  <c r="P29" i="56" a="1"/>
  <c r="P29" i="56" s="1"/>
  <c r="F29" i="56"/>
  <c r="L29" i="56" a="1"/>
  <c r="L29" i="56" s="1"/>
  <c r="Q29" i="56" a="1"/>
  <c r="Q29" i="56" s="1"/>
  <c r="J29" i="56" a="1"/>
  <c r="J29" i="56" s="1"/>
  <c r="AC42" i="56"/>
  <c r="AC41" i="56"/>
  <c r="AD29" i="56"/>
  <c r="J32" i="4" a="1"/>
  <c r="J32" i="4" s="1"/>
  <c r="L40" i="4" a="1"/>
  <c r="L40" i="4" s="1"/>
  <c r="G25" i="4" a="1"/>
  <c r="G25" i="4" s="1"/>
  <c r="L35" i="56" a="1"/>
  <c r="L35" i="56" s="1"/>
  <c r="M29" i="56" a="1"/>
  <c r="M29" i="56" s="1"/>
  <c r="Z29" i="56"/>
  <c r="AB13" i="56"/>
  <c r="AD40" i="4"/>
  <c r="AM25" i="4"/>
  <c r="F32" i="4" a="1"/>
  <c r="F32" i="4" s="1"/>
  <c r="C32" i="4"/>
  <c r="O29" i="56" a="1"/>
  <c r="O29" i="56" s="1"/>
  <c r="C23" i="56"/>
  <c r="D16" i="56" a="1"/>
  <c r="D16" i="56" s="1"/>
  <c r="G16" i="56" a="1"/>
  <c r="G16" i="56" s="1"/>
  <c r="F16" i="56"/>
  <c r="I16" i="56" a="1"/>
  <c r="I16" i="56" s="1"/>
  <c r="M16" i="56" a="1"/>
  <c r="M16" i="56" s="1"/>
  <c r="C16" i="56"/>
  <c r="Q16" i="56" a="1"/>
  <c r="Q16" i="56" s="1"/>
  <c r="J24" i="56" a="1"/>
  <c r="J24" i="56" s="1"/>
  <c r="M24" i="56" a="1"/>
  <c r="M24" i="56" s="1"/>
  <c r="E24" i="56" a="1"/>
  <c r="E24" i="56" s="1"/>
  <c r="L24" i="56" a="1"/>
  <c r="L24" i="56" s="1"/>
  <c r="D24" i="56" a="1"/>
  <c r="D24" i="56" s="1"/>
  <c r="O24" i="56" a="1"/>
  <c r="O24" i="56" s="1"/>
  <c r="AF24" i="56"/>
  <c r="N24" i="56" a="1"/>
  <c r="N24" i="56" s="1"/>
  <c r="F24" i="56"/>
  <c r="Q24" i="56" a="1"/>
  <c r="Q24" i="56" s="1"/>
  <c r="P24" i="56" a="1"/>
  <c r="P24" i="56" s="1"/>
  <c r="AE24" i="56"/>
  <c r="D31" i="56" a="1"/>
  <c r="D31" i="56" s="1"/>
  <c r="O31" i="56" a="1"/>
  <c r="O31" i="56" s="1"/>
  <c r="AG31" i="56"/>
  <c r="C31" i="56"/>
  <c r="M31" i="56" a="1"/>
  <c r="M31" i="56" s="1"/>
  <c r="F31" i="56"/>
  <c r="K31" i="56" a="1"/>
  <c r="K31" i="56" s="1"/>
  <c r="R31" i="56" a="1"/>
  <c r="R31" i="56" s="1"/>
  <c r="L31" i="56" a="1"/>
  <c r="L31" i="56" s="1"/>
  <c r="I31" i="56" a="1"/>
  <c r="I31" i="56" s="1"/>
  <c r="AE37" i="56"/>
  <c r="AL37" i="56"/>
  <c r="H37" i="56" a="1"/>
  <c r="H37" i="56" s="1"/>
  <c r="Q37" i="56" a="1"/>
  <c r="Q37" i="56" s="1"/>
  <c r="AG37" i="56"/>
  <c r="O37" i="56" a="1"/>
  <c r="O37" i="56" s="1"/>
  <c r="R37" i="56" a="1"/>
  <c r="R37" i="56" s="1"/>
  <c r="C37" i="56"/>
  <c r="P37" i="56" a="1"/>
  <c r="P37" i="56" s="1"/>
  <c r="E37" i="56" a="1"/>
  <c r="E37" i="56" s="1"/>
  <c r="B37" i="39"/>
  <c r="B37" i="48"/>
  <c r="B39" i="18"/>
  <c r="B37" i="47"/>
  <c r="B37" i="42"/>
  <c r="B37" i="49"/>
  <c r="C37" i="49" s="1"/>
  <c r="B37" i="51"/>
  <c r="B37" i="50"/>
  <c r="B37" i="30"/>
  <c r="B37" i="32"/>
  <c r="C37" i="32" s="1"/>
  <c r="D37" i="32" s="1"/>
  <c r="B40" i="46"/>
  <c r="C40" i="46" s="1"/>
  <c r="D40" i="46" s="1"/>
  <c r="B37" i="7"/>
  <c r="B37" i="37"/>
  <c r="B37" i="35"/>
  <c r="B37" i="33"/>
  <c r="C37" i="33" s="1"/>
  <c r="D37" i="33" s="1"/>
  <c r="B37" i="41"/>
  <c r="D37" i="41" s="1"/>
  <c r="B37" i="36"/>
  <c r="B37" i="34"/>
  <c r="C37" i="34" s="1"/>
  <c r="D37" i="34" s="1"/>
  <c r="B31" i="18"/>
  <c r="B29" i="42"/>
  <c r="B29" i="41"/>
  <c r="D29" i="41" s="1"/>
  <c r="B29" i="30"/>
  <c r="B29" i="50"/>
  <c r="B29" i="47"/>
  <c r="B29" i="49"/>
  <c r="C29" i="49" s="1"/>
  <c r="B29" i="51"/>
  <c r="B29" i="39"/>
  <c r="B29" i="34"/>
  <c r="C29" i="34" s="1"/>
  <c r="D29" i="34" s="1"/>
  <c r="B29" i="48"/>
  <c r="B29" i="35"/>
  <c r="B29" i="32"/>
  <c r="C29" i="32" s="1"/>
  <c r="D29" i="32" s="1"/>
  <c r="B29" i="31"/>
  <c r="C29" i="31" s="1"/>
  <c r="D29" i="31" s="1"/>
  <c r="B13" i="42"/>
  <c r="B13" i="41"/>
  <c r="B13" i="50"/>
  <c r="B13" i="51"/>
  <c r="B15" i="18"/>
  <c r="B13" i="30"/>
  <c r="B13" i="48"/>
  <c r="B13" i="49"/>
  <c r="C13" i="49" s="1"/>
  <c r="B13" i="36"/>
  <c r="B13" i="34"/>
  <c r="C13" i="34" s="1"/>
  <c r="D13" i="34" s="1"/>
  <c r="B13" i="47"/>
  <c r="B13" i="33"/>
  <c r="C13" i="33" s="1"/>
  <c r="D13" i="33" s="1"/>
  <c r="B13" i="37"/>
  <c r="B13" i="39"/>
  <c r="B13" i="38"/>
  <c r="B16" i="46"/>
  <c r="C16" i="46" s="1"/>
  <c r="D16" i="46" s="1"/>
  <c r="B5" i="41"/>
  <c r="B5" i="51"/>
  <c r="B7" i="18"/>
  <c r="B5" i="30"/>
  <c r="B5" i="39"/>
  <c r="B5" i="50"/>
  <c r="B5" i="38"/>
  <c r="C5" i="38" s="1"/>
  <c r="B5" i="49"/>
  <c r="C5" i="49" s="1"/>
  <c r="B5" i="48"/>
  <c r="B5" i="47"/>
  <c r="B5" i="36"/>
  <c r="B5" i="31"/>
  <c r="C5" i="31" s="1"/>
  <c r="D5" i="31" s="1"/>
  <c r="B5" i="33"/>
  <c r="C5" i="33" s="1"/>
  <c r="D5" i="33" s="1"/>
  <c r="B8" i="46"/>
  <c r="C8" i="46" s="1"/>
  <c r="D8" i="46" s="1"/>
  <c r="B5" i="34"/>
  <c r="C5" i="34" s="1"/>
  <c r="D5" i="34" s="1"/>
  <c r="B5" i="7"/>
  <c r="B16" i="31"/>
  <c r="C16" i="31" s="1"/>
  <c r="D16" i="31" s="1"/>
  <c r="B23" i="32"/>
  <c r="C23" i="32" s="1"/>
  <c r="D23" i="32" s="1"/>
  <c r="B8" i="36"/>
  <c r="B37" i="38"/>
  <c r="C36" i="48"/>
  <c r="D36" i="48"/>
  <c r="K40" i="4" a="1"/>
  <c r="K40" i="4" s="1"/>
  <c r="M40" i="4" a="1"/>
  <c r="M40" i="4" s="1"/>
  <c r="Q40" i="4" a="1"/>
  <c r="Q40" i="4" s="1"/>
  <c r="E35" i="56" a="1"/>
  <c r="E35" i="56" s="1"/>
  <c r="AF35" i="56"/>
  <c r="AL35" i="56"/>
  <c r="H35" i="56" a="1"/>
  <c r="H35" i="56" s="1"/>
  <c r="I35" i="56" a="1"/>
  <c r="I35" i="56" s="1"/>
  <c r="AG35" i="56"/>
  <c r="C35" i="56"/>
  <c r="R35" i="56" a="1"/>
  <c r="R35" i="56" s="1"/>
  <c r="AE35" i="56"/>
  <c r="G35" i="56" a="1"/>
  <c r="G35" i="56" s="1"/>
  <c r="P35" i="56" a="1"/>
  <c r="P35" i="56" s="1"/>
  <c r="Q35" i="56" a="1"/>
  <c r="Q35" i="56" s="1"/>
  <c r="N40" i="4" a="1"/>
  <c r="N40" i="4" s="1"/>
  <c r="H14" i="56" a="1"/>
  <c r="H14" i="56" s="1"/>
  <c r="O14" i="56" a="1"/>
  <c r="O14" i="56" s="1"/>
  <c r="C14" i="56"/>
  <c r="R14" i="56" a="1"/>
  <c r="R14" i="56" s="1"/>
  <c r="AE14" i="56"/>
  <c r="E14" i="56" a="1"/>
  <c r="E14" i="56" s="1"/>
  <c r="X42" i="56"/>
  <c r="AE25" i="4"/>
  <c r="S31" i="4"/>
  <c r="L32" i="4" a="1"/>
  <c r="L32" i="4" s="1"/>
  <c r="J40" i="4" a="1"/>
  <c r="J40" i="4" s="1"/>
  <c r="I25" i="4" a="1"/>
  <c r="I25" i="4" s="1"/>
  <c r="M42" i="56" a="1"/>
  <c r="M42" i="56" s="1"/>
  <c r="C21" i="56"/>
  <c r="AF14" i="56"/>
  <c r="AF21" i="56"/>
  <c r="O22" i="56" a="1"/>
  <c r="O22" i="56" s="1"/>
  <c r="AL22" i="56"/>
  <c r="O30" i="56" a="1"/>
  <c r="O30" i="56" s="1"/>
  <c r="B21" i="30"/>
  <c r="B21" i="41"/>
  <c r="D21" i="41" s="1"/>
  <c r="B21" i="39"/>
  <c r="B21" i="51"/>
  <c r="B21" i="50"/>
  <c r="B23" i="18"/>
  <c r="B21" i="49"/>
  <c r="C21" i="49" s="1"/>
  <c r="B21" i="42"/>
  <c r="B21" i="38"/>
  <c r="B21" i="37"/>
  <c r="B21" i="35"/>
  <c r="C21" i="35" s="1"/>
  <c r="B21" i="34"/>
  <c r="C21" i="34" s="1"/>
  <c r="D21" i="34" s="1"/>
  <c r="B21" i="31"/>
  <c r="C21" i="31" s="1"/>
  <c r="D21" i="31" s="1"/>
  <c r="B21" i="7"/>
  <c r="B21" i="47"/>
  <c r="B21" i="36"/>
  <c r="B21" i="33"/>
  <c r="C21" i="33" s="1"/>
  <c r="D21" i="33" s="1"/>
  <c r="B21" i="32"/>
  <c r="C21" i="32" s="1"/>
  <c r="D21" i="32" s="1"/>
  <c r="AA13" i="4"/>
  <c r="Y26" i="4"/>
  <c r="AB42" i="4"/>
  <c r="Y16" i="56"/>
  <c r="X9" i="56"/>
  <c r="Y9" i="56"/>
  <c r="X30" i="56"/>
  <c r="Z28" i="56"/>
  <c r="X35" i="56"/>
  <c r="Z15" i="56"/>
  <c r="W41" i="56"/>
  <c r="W42" i="56"/>
  <c r="AC9" i="56"/>
  <c r="AB14" i="56"/>
  <c r="AB16" i="56"/>
  <c r="AD20" i="4"/>
  <c r="AB21" i="56"/>
  <c r="AB41" i="56"/>
  <c r="AB30" i="56"/>
  <c r="AC35" i="56"/>
  <c r="AE20" i="4"/>
  <c r="AE13" i="4"/>
  <c r="AD31" i="56"/>
  <c r="AA42" i="56"/>
  <c r="AH25" i="4"/>
  <c r="AF40" i="4"/>
  <c r="AF25" i="4"/>
  <c r="AF20" i="4"/>
  <c r="AM32" i="4"/>
  <c r="C26" i="4"/>
  <c r="C42" i="4"/>
  <c r="Q20" i="4" a="1"/>
  <c r="Q20" i="4" s="1"/>
  <c r="E32" i="4" a="1"/>
  <c r="E32" i="4" s="1"/>
  <c r="G40" i="4" a="1"/>
  <c r="G40" i="4" s="1"/>
  <c r="R13" i="4" a="1"/>
  <c r="R13" i="4" s="1"/>
  <c r="F13" i="4" a="1"/>
  <c r="F13" i="4" s="1"/>
  <c r="R25" i="4" a="1"/>
  <c r="R25" i="4" s="1"/>
  <c r="K14" i="4" a="1"/>
  <c r="K14" i="4" s="1"/>
  <c r="O26" i="4" a="1"/>
  <c r="O26" i="4" s="1"/>
  <c r="D34" i="4" a="1"/>
  <c r="D34" i="4" s="1"/>
  <c r="L42" i="4" a="1"/>
  <c r="L42" i="4" s="1"/>
  <c r="C21" i="4"/>
  <c r="I21" i="4" a="1"/>
  <c r="I21" i="4" s="1"/>
  <c r="O21" i="4" a="1"/>
  <c r="O21" i="4" s="1"/>
  <c r="J21" i="4" a="1"/>
  <c r="J21" i="4" s="1"/>
  <c r="P15" i="4" a="1"/>
  <c r="P15" i="4" s="1"/>
  <c r="K15" i="4" a="1"/>
  <c r="K15" i="4" s="1"/>
  <c r="M15" i="4" a="1"/>
  <c r="M15" i="4" s="1"/>
  <c r="AF36" i="56"/>
  <c r="AF37" i="56"/>
  <c r="N35" i="56" a="1"/>
  <c r="N35" i="56" s="1"/>
  <c r="E31" i="56" a="1"/>
  <c r="E31" i="56" s="1"/>
  <c r="K37" i="56" a="1"/>
  <c r="K37" i="56" s="1"/>
  <c r="AF29" i="56"/>
  <c r="AE16" i="56"/>
  <c r="N13" i="56" a="1"/>
  <c r="N13" i="56" s="1"/>
  <c r="Q28" i="56" a="1"/>
  <c r="Q28" i="56" s="1"/>
  <c r="E8" i="56" a="1"/>
  <c r="E8" i="56" s="1"/>
  <c r="AL36" i="56"/>
  <c r="P36" i="56" a="1"/>
  <c r="P36" i="56" s="1"/>
  <c r="N22" i="56" a="1"/>
  <c r="N22" i="56" s="1"/>
  <c r="I8" i="56" a="1"/>
  <c r="I8" i="56" s="1"/>
  <c r="K30" i="56" a="1"/>
  <c r="K30" i="56" s="1"/>
  <c r="Q13" i="56" a="1"/>
  <c r="Q13" i="56" s="1"/>
  <c r="D10" i="56" a="1"/>
  <c r="D10" i="56" s="1"/>
  <c r="AG10" i="56"/>
  <c r="M10" i="56" a="1"/>
  <c r="M10" i="56" s="1"/>
  <c r="Q10" i="56" a="1"/>
  <c r="Q10" i="56" s="1"/>
  <c r="I10" i="56" a="1"/>
  <c r="I10" i="56" s="1"/>
  <c r="B7" i="7"/>
  <c r="B13" i="32"/>
  <c r="C13" i="32" s="1"/>
  <c r="D13" i="32" s="1"/>
  <c r="B38" i="33"/>
  <c r="C38" i="33" s="1"/>
  <c r="D38" i="33" s="1"/>
  <c r="B24" i="36"/>
  <c r="B14" i="38"/>
  <c r="D33" i="48"/>
  <c r="C33" i="48"/>
  <c r="B15" i="49"/>
  <c r="D15" i="49" s="1"/>
  <c r="B38" i="41"/>
  <c r="H28" i="56" a="1"/>
  <c r="H28" i="56" s="1"/>
  <c r="AG42" i="56"/>
  <c r="N42" i="56" a="1"/>
  <c r="N42" i="56" s="1"/>
  <c r="AE42" i="56"/>
  <c r="AD42" i="56"/>
  <c r="R42" i="56" a="1"/>
  <c r="R42" i="56" s="1"/>
  <c r="Q42" i="56" a="1"/>
  <c r="Q42" i="56" s="1"/>
  <c r="O42" i="56" a="1"/>
  <c r="O42" i="56" s="1"/>
  <c r="X28" i="56"/>
  <c r="Y14" i="56"/>
  <c r="AC40" i="4"/>
  <c r="X32" i="4"/>
  <c r="Z25" i="4"/>
  <c r="AB32" i="4"/>
  <c r="Z42" i="56"/>
  <c r="Y23" i="56"/>
  <c r="Z9" i="56"/>
  <c r="Z16" i="56"/>
  <c r="W35" i="56"/>
  <c r="AC26" i="4"/>
  <c r="AB8" i="56"/>
  <c r="AC22" i="56"/>
  <c r="AC32" i="4"/>
  <c r="AC42" i="4"/>
  <c r="AD32" i="4"/>
  <c r="AD23" i="56"/>
  <c r="AD8" i="56"/>
  <c r="AD13" i="56"/>
  <c r="AG26" i="4"/>
  <c r="AH13" i="4"/>
  <c r="L20" i="4" a="1"/>
  <c r="L20" i="4" s="1"/>
  <c r="D32" i="4" a="1"/>
  <c r="D32" i="4" s="1"/>
  <c r="D40" i="4" a="1"/>
  <c r="D40" i="4" s="1"/>
  <c r="M25" i="4" a="1"/>
  <c r="M25" i="4" s="1"/>
  <c r="E35" i="4" a="1"/>
  <c r="E35" i="4" s="1"/>
  <c r="J35" i="4" a="1"/>
  <c r="J35" i="4" s="1"/>
  <c r="O35" i="4" a="1"/>
  <c r="O35" i="4" s="1"/>
  <c r="M35" i="4" a="1"/>
  <c r="M35" i="4" s="1"/>
  <c r="R35" i="4" a="1"/>
  <c r="R35" i="4" s="1"/>
  <c r="I27" i="4" a="1"/>
  <c r="I27" i="4" s="1"/>
  <c r="O27" i="4" a="1"/>
  <c r="O27" i="4" s="1"/>
  <c r="Q27" i="4" a="1"/>
  <c r="Q27" i="4" s="1"/>
  <c r="H27" i="4" a="1"/>
  <c r="H27" i="4" s="1"/>
  <c r="K27" i="4" a="1"/>
  <c r="K27" i="4" s="1"/>
  <c r="N27" i="4" a="1"/>
  <c r="N27" i="4" s="1"/>
  <c r="I14" i="4" a="1"/>
  <c r="I14" i="4" s="1"/>
  <c r="E14" i="4" a="1"/>
  <c r="E14" i="4" s="1"/>
  <c r="L14" i="4" a="1"/>
  <c r="L14" i="4" s="1"/>
  <c r="R14" i="4" a="1"/>
  <c r="R14" i="4" s="1"/>
  <c r="E36" i="56" a="1"/>
  <c r="E36" i="56" s="1"/>
  <c r="AD36" i="56"/>
  <c r="K35" i="56" a="1"/>
  <c r="K35" i="56" s="1"/>
  <c r="M37" i="56" a="1"/>
  <c r="M37" i="56" s="1"/>
  <c r="C29" i="56"/>
  <c r="AF15" i="56"/>
  <c r="L13" i="56" a="1"/>
  <c r="L13" i="56" s="1"/>
  <c r="AG9" i="56"/>
  <c r="AL8" i="56"/>
  <c r="AE28" i="56"/>
  <c r="AL24" i="56"/>
  <c r="N28" i="56" a="1"/>
  <c r="N28" i="56" s="1"/>
  <c r="AE30" i="56"/>
  <c r="M36" i="56" a="1"/>
  <c r="M36" i="56" s="1"/>
  <c r="K36" i="56" a="1"/>
  <c r="K36" i="56" s="1"/>
  <c r="R30" i="56" a="1"/>
  <c r="R30" i="56" s="1"/>
  <c r="B32" i="46"/>
  <c r="C32" i="46" s="1"/>
  <c r="D32" i="46" s="1"/>
  <c r="B25" i="46"/>
  <c r="C25" i="46" s="1"/>
  <c r="D25" i="46" s="1"/>
  <c r="B38" i="7"/>
  <c r="B38" i="31"/>
  <c r="C38" i="31" s="1"/>
  <c r="D38" i="31" s="1"/>
  <c r="B15" i="31"/>
  <c r="C15" i="31" s="1"/>
  <c r="D15" i="31" s="1"/>
  <c r="B7" i="31"/>
  <c r="C7" i="31" s="1"/>
  <c r="D7" i="31" s="1"/>
  <c r="B15" i="34"/>
  <c r="C15" i="34" s="1"/>
  <c r="D15" i="34" s="1"/>
  <c r="B38" i="36"/>
  <c r="B29" i="37"/>
  <c r="C27" i="48"/>
  <c r="D27" i="48"/>
  <c r="B6" i="49"/>
  <c r="B41" i="18"/>
  <c r="AL21" i="56"/>
  <c r="J21" i="56" a="1"/>
  <c r="J21" i="56" s="1"/>
  <c r="L21" i="56" a="1"/>
  <c r="L21" i="56" s="1"/>
  <c r="N21" i="56" a="1"/>
  <c r="N21" i="56" s="1"/>
  <c r="E21" i="56" a="1"/>
  <c r="E21" i="56" s="1"/>
  <c r="P21" i="56" a="1"/>
  <c r="P21" i="56" s="1"/>
  <c r="B32" i="41"/>
  <c r="B34" i="18"/>
  <c r="B32" i="42"/>
  <c r="B32" i="30"/>
  <c r="C32" i="30" s="1"/>
  <c r="B32" i="51"/>
  <c r="B32" i="47"/>
  <c r="C32" i="47" s="1"/>
  <c r="B32" i="50"/>
  <c r="B32" i="39"/>
  <c r="B32" i="49"/>
  <c r="B32" i="36"/>
  <c r="B32" i="48"/>
  <c r="B32" i="38"/>
  <c r="B32" i="33"/>
  <c r="C32" i="33" s="1"/>
  <c r="D32" i="33" s="1"/>
  <c r="B32" i="31"/>
  <c r="C32" i="31" s="1"/>
  <c r="D32" i="31" s="1"/>
  <c r="B32" i="37"/>
  <c r="B32" i="34"/>
  <c r="C32" i="34" s="1"/>
  <c r="D32" i="34" s="1"/>
  <c r="B8" i="51"/>
  <c r="B8" i="39"/>
  <c r="B10" i="18"/>
  <c r="B8" i="30"/>
  <c r="C8" i="30" s="1"/>
  <c r="B8" i="42"/>
  <c r="B8" i="50"/>
  <c r="B8" i="41"/>
  <c r="B8" i="35"/>
  <c r="B8" i="31"/>
  <c r="C8" i="31" s="1"/>
  <c r="D8" i="31" s="1"/>
  <c r="B8" i="49"/>
  <c r="B8" i="37"/>
  <c r="B8" i="7"/>
  <c r="B8" i="33"/>
  <c r="C8" i="33" s="1"/>
  <c r="D8" i="33" s="1"/>
  <c r="B8" i="32"/>
  <c r="C8" i="32" s="1"/>
  <c r="D8" i="32" s="1"/>
  <c r="Y40" i="4"/>
  <c r="AD25" i="4"/>
  <c r="AG32" i="4"/>
  <c r="O40" i="4" a="1"/>
  <c r="O40" i="4" s="1"/>
  <c r="D35" i="56" a="1"/>
  <c r="D35" i="56" s="1"/>
  <c r="Y13" i="56"/>
  <c r="N25" i="4" a="1"/>
  <c r="N25" i="4" s="1"/>
  <c r="X40" i="4"/>
  <c r="Z8" i="56"/>
  <c r="X8" i="56"/>
  <c r="AB9" i="56"/>
  <c r="AC8" i="56"/>
  <c r="AB23" i="56"/>
  <c r="AB35" i="56"/>
  <c r="AB42" i="56"/>
  <c r="AC28" i="56"/>
  <c r="AD28" i="56"/>
  <c r="AA41" i="56"/>
  <c r="AG40" i="4"/>
  <c r="AH40" i="4"/>
  <c r="AE40" i="4"/>
  <c r="AM40" i="4"/>
  <c r="N32" i="4" a="1"/>
  <c r="N32" i="4" s="1"/>
  <c r="I40" i="4" a="1"/>
  <c r="I40" i="4" s="1"/>
  <c r="Q25" i="4" a="1"/>
  <c r="Q25" i="4" s="1"/>
  <c r="S39" i="4"/>
  <c r="K42" i="4" a="1"/>
  <c r="K42" i="4" s="1"/>
  <c r="J42" i="4" a="1"/>
  <c r="J42" i="4" s="1"/>
  <c r="R42" i="4" a="1"/>
  <c r="R42" i="4" s="1"/>
  <c r="G34" i="4" a="1"/>
  <c r="G34" i="4" s="1"/>
  <c r="O34" i="4" a="1"/>
  <c r="O34" i="4" s="1"/>
  <c r="N26" i="4" a="1"/>
  <c r="N26" i="4" s="1"/>
  <c r="D26" i="4" a="1"/>
  <c r="D26" i="4" s="1"/>
  <c r="E26" i="4" a="1"/>
  <c r="E26" i="4" s="1"/>
  <c r="G26" i="4" a="1"/>
  <c r="G26" i="4" s="1"/>
  <c r="F20" i="4" a="1"/>
  <c r="F20" i="4" s="1"/>
  <c r="P20" i="4" a="1"/>
  <c r="P20" i="4" s="1"/>
  <c r="C20" i="4"/>
  <c r="N20" i="4" a="1"/>
  <c r="N20" i="4" s="1"/>
  <c r="I20" i="4" a="1"/>
  <c r="I20" i="4" s="1"/>
  <c r="I13" i="4" a="1"/>
  <c r="I13" i="4" s="1"/>
  <c r="M13" i="4" a="1"/>
  <c r="M13" i="4" s="1"/>
  <c r="K13" i="4" a="1"/>
  <c r="K13" i="4" s="1"/>
  <c r="E13" i="4" a="1"/>
  <c r="E13" i="4" s="1"/>
  <c r="F36" i="56"/>
  <c r="M35" i="56" a="1"/>
  <c r="M35" i="56" s="1"/>
  <c r="J37" i="56" a="1"/>
  <c r="J37" i="56" s="1"/>
  <c r="AG28" i="56"/>
  <c r="R9" i="56" a="1"/>
  <c r="R9" i="56" s="1"/>
  <c r="J8" i="56" a="1"/>
  <c r="J8" i="56" s="1"/>
  <c r="O28" i="56" a="1"/>
  <c r="O28" i="56" s="1"/>
  <c r="AG24" i="56"/>
  <c r="I28" i="56" a="1"/>
  <c r="I28" i="56" s="1"/>
  <c r="AE36" i="56"/>
  <c r="H36" i="56" a="1"/>
  <c r="H36" i="56" s="1"/>
  <c r="G9" i="56" a="1"/>
  <c r="G9" i="56" s="1"/>
  <c r="B18" i="46"/>
  <c r="C18" i="46" s="1"/>
  <c r="D18" i="46" s="1"/>
  <c r="B13" i="7"/>
  <c r="B13" i="31"/>
  <c r="C13" i="31" s="1"/>
  <c r="D13" i="31" s="1"/>
  <c r="B22" i="32"/>
  <c r="C22" i="32" s="1"/>
  <c r="D22" i="32" s="1"/>
  <c r="B22" i="33"/>
  <c r="C22" i="33" s="1"/>
  <c r="D22" i="33" s="1"/>
  <c r="D17" i="36"/>
  <c r="C17" i="36"/>
  <c r="B29" i="38"/>
  <c r="B38" i="47"/>
  <c r="B8" i="47"/>
  <c r="C8" i="47" s="1"/>
  <c r="B22" i="51"/>
  <c r="C36" i="42"/>
  <c r="D36" i="42"/>
  <c r="C40" i="4"/>
  <c r="I13" i="56" a="1"/>
  <c r="I13" i="56" s="1"/>
  <c r="AL13" i="56"/>
  <c r="AE13" i="56"/>
  <c r="P13" i="56" a="1"/>
  <c r="P13" i="56" s="1"/>
  <c r="AF13" i="56"/>
  <c r="R13" i="56" a="1"/>
  <c r="R13" i="56" s="1"/>
  <c r="AG13" i="56"/>
  <c r="F13" i="56"/>
  <c r="K13" i="56" a="1"/>
  <c r="K13" i="56" s="1"/>
  <c r="C13" i="56"/>
  <c r="X21" i="56"/>
  <c r="AC21" i="56"/>
  <c r="AC13" i="56"/>
  <c r="AD21" i="56"/>
  <c r="AH32" i="4"/>
  <c r="J25" i="4" a="1"/>
  <c r="J25" i="4" s="1"/>
  <c r="M28" i="56" a="1"/>
  <c r="M28" i="56" s="1"/>
  <c r="R22" i="56" a="1"/>
  <c r="R22" i="56" s="1"/>
  <c r="F22" i="56"/>
  <c r="I22" i="56" a="1"/>
  <c r="I22" i="56" s="1"/>
  <c r="B39" i="41"/>
  <c r="C39" i="41" s="1"/>
  <c r="B39" i="51"/>
  <c r="B39" i="30"/>
  <c r="B39" i="39"/>
  <c r="B39" i="42"/>
  <c r="B39" i="48"/>
  <c r="B39" i="36"/>
  <c r="D39" i="36" s="1"/>
  <c r="B39" i="50"/>
  <c r="B39" i="47"/>
  <c r="B39" i="31"/>
  <c r="C39" i="31" s="1"/>
  <c r="D39" i="31" s="1"/>
  <c r="B39" i="32"/>
  <c r="C39" i="32" s="1"/>
  <c r="D39" i="32" s="1"/>
  <c r="B39" i="37"/>
  <c r="B39" i="35"/>
  <c r="D39" i="35" s="1"/>
  <c r="B39" i="33"/>
  <c r="C39" i="33" s="1"/>
  <c r="D39" i="33" s="1"/>
  <c r="X22" i="56"/>
  <c r="X29" i="56"/>
  <c r="AB29" i="56"/>
  <c r="AC29" i="56"/>
  <c r="AA35" i="56"/>
  <c r="AG25" i="4"/>
  <c r="O32" i="4" a="1"/>
  <c r="O32" i="4" s="1"/>
  <c r="P40" i="4" a="1"/>
  <c r="P40" i="4" s="1"/>
  <c r="K42" i="56" a="1"/>
  <c r="K42" i="56" s="1"/>
  <c r="J28" i="56" a="1"/>
  <c r="J28" i="56" s="1"/>
  <c r="H21" i="56" a="1"/>
  <c r="H21" i="56" s="1"/>
  <c r="AA25" i="4"/>
  <c r="AA32" i="4"/>
  <c r="Y25" i="4"/>
  <c r="AB40" i="4"/>
  <c r="Y42" i="56"/>
  <c r="Y34" i="4"/>
  <c r="Y13" i="4"/>
  <c r="Z40" i="4"/>
  <c r="Y37" i="56"/>
  <c r="Z13" i="56"/>
  <c r="X23" i="56"/>
  <c r="Z35" i="56"/>
  <c r="Z30" i="56"/>
  <c r="Y15" i="56"/>
  <c r="X14" i="56"/>
  <c r="Z14" i="56"/>
  <c r="AC20" i="4"/>
  <c r="AB15" i="56"/>
  <c r="AC25" i="4"/>
  <c r="AD22" i="56"/>
  <c r="AG42" i="4"/>
  <c r="AF34" i="4"/>
  <c r="AE34" i="4"/>
  <c r="AM34" i="4"/>
  <c r="E20" i="4" a="1"/>
  <c r="E20" i="4" s="1"/>
  <c r="R20" i="4" a="1"/>
  <c r="R20" i="4" s="1"/>
  <c r="M32" i="4" a="1"/>
  <c r="M32" i="4" s="1"/>
  <c r="F40" i="4" a="1"/>
  <c r="F40" i="4" s="1"/>
  <c r="H13" i="4" a="1"/>
  <c r="H13" i="4" s="1"/>
  <c r="L25" i="4" a="1"/>
  <c r="L25" i="4" s="1"/>
  <c r="N14" i="4" a="1"/>
  <c r="N14" i="4" s="1"/>
  <c r="R26" i="4" a="1"/>
  <c r="R26" i="4" s="1"/>
  <c r="I34" i="4" a="1"/>
  <c r="I34" i="4" s="1"/>
  <c r="H42" i="4" a="1"/>
  <c r="H42" i="4" s="1"/>
  <c r="F15" i="4" a="1"/>
  <c r="F15" i="4" s="1"/>
  <c r="H15" i="4" a="1"/>
  <c r="H15" i="4" s="1"/>
  <c r="P27" i="4" a="1"/>
  <c r="P27" i="4" s="1"/>
  <c r="P35" i="4" a="1"/>
  <c r="P35" i="4" s="1"/>
  <c r="G35" i="4" a="1"/>
  <c r="G35" i="4" s="1"/>
  <c r="I41" i="4" a="1"/>
  <c r="I41" i="4" s="1"/>
  <c r="E41" i="4" a="1"/>
  <c r="E41" i="4" s="1"/>
  <c r="R41" i="4" a="1"/>
  <c r="R41" i="4" s="1"/>
  <c r="D41" i="4" a="1"/>
  <c r="D41" i="4" s="1"/>
  <c r="L33" i="4" a="1"/>
  <c r="L33" i="4" s="1"/>
  <c r="D33" i="4" a="1"/>
  <c r="D33" i="4" s="1"/>
  <c r="H33" i="4" a="1"/>
  <c r="H33" i="4" s="1"/>
  <c r="R33" i="4" a="1"/>
  <c r="R33" i="4" s="1"/>
  <c r="C25" i="4"/>
  <c r="L19" i="4" a="1"/>
  <c r="L19" i="4" s="1"/>
  <c r="J19" i="4" a="1"/>
  <c r="J19" i="4" s="1"/>
  <c r="I19" i="4" a="1"/>
  <c r="I19" i="4" s="1"/>
  <c r="M19" i="4" a="1"/>
  <c r="M19" i="4" s="1"/>
  <c r="O35" i="56" a="1"/>
  <c r="O35" i="56" s="1"/>
  <c r="N31" i="56" a="1"/>
  <c r="N31" i="56" s="1"/>
  <c r="L37" i="56" a="1"/>
  <c r="L37" i="56" s="1"/>
  <c r="F37" i="56"/>
  <c r="P28" i="56" a="1"/>
  <c r="P28" i="56" s="1"/>
  <c r="E22" i="56" a="1"/>
  <c r="E22" i="56" s="1"/>
  <c r="H13" i="56" a="1"/>
  <c r="H13" i="56" s="1"/>
  <c r="J9" i="56" a="1"/>
  <c r="J9" i="56" s="1"/>
  <c r="H8" i="56" a="1"/>
  <c r="H8" i="56" s="1"/>
  <c r="L28" i="56" a="1"/>
  <c r="L28" i="56" s="1"/>
  <c r="R24" i="56" a="1"/>
  <c r="R24" i="56" s="1"/>
  <c r="AG16" i="56"/>
  <c r="D28" i="56" a="1"/>
  <c r="D28" i="56" s="1"/>
  <c r="M8" i="56" a="1"/>
  <c r="M8" i="56" s="1"/>
  <c r="D14" i="56" a="1"/>
  <c r="D14" i="56" s="1"/>
  <c r="AG14" i="56"/>
  <c r="D9" i="56" a="1"/>
  <c r="D9" i="56" s="1"/>
  <c r="C33" i="36"/>
  <c r="D33" i="36"/>
  <c r="B24" i="46"/>
  <c r="C24" i="46" s="1"/>
  <c r="D24" i="46" s="1"/>
  <c r="B11" i="46"/>
  <c r="C11" i="46" s="1"/>
  <c r="D11" i="46" s="1"/>
  <c r="B23" i="7"/>
  <c r="B6" i="7"/>
  <c r="B37" i="31"/>
  <c r="C37" i="31" s="1"/>
  <c r="D37" i="31" s="1"/>
  <c r="B6" i="35"/>
  <c r="D27" i="37"/>
  <c r="C27" i="37"/>
  <c r="B24" i="38"/>
  <c r="B21" i="48"/>
  <c r="B39" i="49"/>
  <c r="D39" i="49" s="1"/>
  <c r="B36" i="41"/>
  <c r="B36" i="50"/>
  <c r="B38" i="18"/>
  <c r="B36" i="30"/>
  <c r="B36" i="39"/>
  <c r="B36" i="49"/>
  <c r="B36" i="51"/>
  <c r="B36" i="47"/>
  <c r="B36" i="38"/>
  <c r="B36" i="36"/>
  <c r="B28" i="41"/>
  <c r="B28" i="30"/>
  <c r="B28" i="50"/>
  <c r="B28" i="39"/>
  <c r="B28" i="51"/>
  <c r="B28" i="49"/>
  <c r="B28" i="48"/>
  <c r="B28" i="38"/>
  <c r="B28" i="42"/>
  <c r="B28" i="36"/>
  <c r="B28" i="37"/>
  <c r="B28" i="34"/>
  <c r="C28" i="34" s="1"/>
  <c r="D28" i="34" s="1"/>
  <c r="B30" i="18"/>
  <c r="B28" i="47"/>
  <c r="B22" i="18"/>
  <c r="B20" i="42"/>
  <c r="B20" i="50"/>
  <c r="B20" i="49"/>
  <c r="B20" i="30"/>
  <c r="B20" i="41"/>
  <c r="B20" i="48"/>
  <c r="B20" i="39"/>
  <c r="B20" i="47"/>
  <c r="B20" i="33"/>
  <c r="C20" i="33" s="1"/>
  <c r="D20" i="33" s="1"/>
  <c r="B12" i="30"/>
  <c r="B12" i="51"/>
  <c r="B12" i="50"/>
  <c r="B12" i="39"/>
  <c r="B14" i="18"/>
  <c r="B12" i="42"/>
  <c r="B12" i="49"/>
  <c r="B12" i="38"/>
  <c r="B12" i="41"/>
  <c r="B12" i="47"/>
  <c r="B12" i="35"/>
  <c r="B12" i="33"/>
  <c r="C12" i="33" s="1"/>
  <c r="D12" i="33" s="1"/>
  <c r="B12" i="48"/>
  <c r="B31" i="46"/>
  <c r="C31" i="46" s="1"/>
  <c r="D31" i="46" s="1"/>
  <c r="B12" i="32"/>
  <c r="C12" i="32" s="1"/>
  <c r="D12" i="32" s="1"/>
  <c r="B20" i="37"/>
  <c r="B20" i="38"/>
  <c r="B7" i="46"/>
  <c r="C7" i="46" s="1"/>
  <c r="D7" i="46" s="1"/>
  <c r="B6" i="18"/>
  <c r="B4" i="30"/>
  <c r="D4" i="30" s="1"/>
  <c r="B4" i="47"/>
  <c r="D4" i="47" s="1"/>
  <c r="B4" i="49"/>
  <c r="D4" i="49" s="1"/>
  <c r="B4" i="48"/>
  <c r="B37" i="18"/>
  <c r="B35" i="30"/>
  <c r="B35" i="42"/>
  <c r="B35" i="41"/>
  <c r="B35" i="38"/>
  <c r="B35" i="48"/>
  <c r="B35" i="50"/>
  <c r="B35" i="51"/>
  <c r="B35" i="49"/>
  <c r="B35" i="36"/>
  <c r="B35" i="34"/>
  <c r="C35" i="34" s="1"/>
  <c r="D35" i="34" s="1"/>
  <c r="B35" i="37"/>
  <c r="B35" i="33"/>
  <c r="C35" i="33" s="1"/>
  <c r="D35" i="33" s="1"/>
  <c r="B35" i="47"/>
  <c r="B35" i="35"/>
  <c r="B27" i="39"/>
  <c r="B29" i="18"/>
  <c r="B27" i="41"/>
  <c r="B27" i="30"/>
  <c r="B27" i="47"/>
  <c r="B27" i="42"/>
  <c r="B27" i="49"/>
  <c r="B27" i="33"/>
  <c r="C27" i="33" s="1"/>
  <c r="D27" i="33" s="1"/>
  <c r="B27" i="36"/>
  <c r="B27" i="38"/>
  <c r="B27" i="51"/>
  <c r="B19" i="30"/>
  <c r="B19" i="48"/>
  <c r="B19" i="39"/>
  <c r="B19" i="51"/>
  <c r="B19" i="50"/>
  <c r="B19" i="47"/>
  <c r="B19" i="38"/>
  <c r="B19" i="42"/>
  <c r="B19" i="41"/>
  <c r="B19" i="49"/>
  <c r="B21" i="18"/>
  <c r="B19" i="36"/>
  <c r="B11" i="39"/>
  <c r="B13" i="18"/>
  <c r="B11" i="42"/>
  <c r="B11" i="41"/>
  <c r="B11" i="47"/>
  <c r="B11" i="48"/>
  <c r="B11" i="38"/>
  <c r="B11" i="50"/>
  <c r="B11" i="32"/>
  <c r="C11" i="32" s="1"/>
  <c r="D11" i="32" s="1"/>
  <c r="B11" i="49"/>
  <c r="B11" i="37"/>
  <c r="B11" i="34"/>
  <c r="C11" i="34" s="1"/>
  <c r="D11" i="34" s="1"/>
  <c r="B11" i="30"/>
  <c r="B38" i="46"/>
  <c r="C38" i="46" s="1"/>
  <c r="D38" i="46" s="1"/>
  <c r="B28" i="7"/>
  <c r="B12" i="7"/>
  <c r="B36" i="31"/>
  <c r="C36" i="31" s="1"/>
  <c r="D36" i="31" s="1"/>
  <c r="B20" i="32"/>
  <c r="C20" i="32" s="1"/>
  <c r="D20" i="32" s="1"/>
  <c r="B36" i="34"/>
  <c r="C36" i="34" s="1"/>
  <c r="D36" i="34" s="1"/>
  <c r="B19" i="34"/>
  <c r="C19" i="34" s="1"/>
  <c r="D19" i="34" s="1"/>
  <c r="B20" i="36"/>
  <c r="B27" i="50"/>
  <c r="I17" i="56" a="1"/>
  <c r="I17" i="56" s="1"/>
  <c r="L32" i="56" a="1"/>
  <c r="L32" i="56" s="1"/>
  <c r="B34" i="42"/>
  <c r="C34" i="42" s="1"/>
  <c r="B34" i="50"/>
  <c r="B34" i="39"/>
  <c r="C34" i="39" s="1"/>
  <c r="B34" i="41"/>
  <c r="D34" i="41" s="1"/>
  <c r="B34" i="38"/>
  <c r="C34" i="38" s="1"/>
  <c r="B34" i="48"/>
  <c r="C34" i="48" s="1"/>
  <c r="B34" i="47"/>
  <c r="C34" i="47" s="1"/>
  <c r="B34" i="37"/>
  <c r="C34" i="37" s="1"/>
  <c r="B34" i="33"/>
  <c r="C34" i="33" s="1"/>
  <c r="D34" i="33" s="1"/>
  <c r="B34" i="35"/>
  <c r="C34" i="35" s="1"/>
  <c r="B34" i="32"/>
  <c r="C34" i="32" s="1"/>
  <c r="D34" i="32" s="1"/>
  <c r="B36" i="18"/>
  <c r="C36" i="18" s="1"/>
  <c r="B26" i="51"/>
  <c r="C26" i="51" s="1"/>
  <c r="B26" i="50"/>
  <c r="B28" i="18"/>
  <c r="C28" i="18" s="1"/>
  <c r="B26" i="42"/>
  <c r="C26" i="42" s="1"/>
  <c r="B26" i="30"/>
  <c r="C26" i="30" s="1"/>
  <c r="B26" i="47"/>
  <c r="C26" i="47" s="1"/>
  <c r="B26" i="49"/>
  <c r="C26" i="49" s="1"/>
  <c r="B26" i="37"/>
  <c r="C26" i="37" s="1"/>
  <c r="B26" i="36"/>
  <c r="C26" i="36" s="1"/>
  <c r="B26" i="38"/>
  <c r="C26" i="38" s="1"/>
  <c r="B26" i="41"/>
  <c r="B26" i="35"/>
  <c r="C26" i="35" s="1"/>
  <c r="B26" i="48"/>
  <c r="C26" i="48" s="1"/>
  <c r="B18" i="50"/>
  <c r="B18" i="30"/>
  <c r="C18" i="30" s="1"/>
  <c r="B18" i="41"/>
  <c r="D18" i="41" s="1"/>
  <c r="B18" i="39"/>
  <c r="C18" i="39" s="1"/>
  <c r="B18" i="51"/>
  <c r="C18" i="51" s="1"/>
  <c r="B18" i="47"/>
  <c r="C18" i="47" s="1"/>
  <c r="B18" i="38"/>
  <c r="C18" i="38" s="1"/>
  <c r="B18" i="42"/>
  <c r="C18" i="42" s="1"/>
  <c r="B20" i="18"/>
  <c r="C20" i="18" s="1"/>
  <c r="B18" i="49"/>
  <c r="C18" i="49" s="1"/>
  <c r="B18" i="36"/>
  <c r="C18" i="36" s="1"/>
  <c r="B18" i="48"/>
  <c r="C18" i="48" s="1"/>
  <c r="B12" i="18"/>
  <c r="C12" i="18" s="1"/>
  <c r="B10" i="50"/>
  <c r="B10" i="42"/>
  <c r="C10" i="42" s="1"/>
  <c r="B10" i="41"/>
  <c r="B10" i="39"/>
  <c r="C10" i="39" s="1"/>
  <c r="B10" i="48"/>
  <c r="C10" i="48" s="1"/>
  <c r="B10" i="35"/>
  <c r="C10" i="35" s="1"/>
  <c r="B10" i="32"/>
  <c r="C10" i="32" s="1"/>
  <c r="D10" i="32" s="1"/>
  <c r="B10" i="49"/>
  <c r="C10" i="49" s="1"/>
  <c r="B10" i="37"/>
  <c r="C10" i="37" s="1"/>
  <c r="B10" i="34"/>
  <c r="C10" i="34" s="1"/>
  <c r="D10" i="34" s="1"/>
  <c r="B10" i="30"/>
  <c r="C10" i="30" s="1"/>
  <c r="B10" i="36"/>
  <c r="C10" i="36" s="1"/>
  <c r="B37" i="46"/>
  <c r="C37" i="46" s="1"/>
  <c r="D37" i="46" s="1"/>
  <c r="B23" i="46"/>
  <c r="C23" i="46" s="1"/>
  <c r="D23" i="46" s="1"/>
  <c r="B11" i="31"/>
  <c r="C11" i="31" s="1"/>
  <c r="D11" i="31" s="1"/>
  <c r="B36" i="33"/>
  <c r="C36" i="33" s="1"/>
  <c r="D36" i="33" s="1"/>
  <c r="B19" i="33"/>
  <c r="C19" i="33" s="1"/>
  <c r="D19" i="33" s="1"/>
  <c r="B34" i="34"/>
  <c r="C34" i="34" s="1"/>
  <c r="D34" i="34" s="1"/>
  <c r="B18" i="34"/>
  <c r="C18" i="34" s="1"/>
  <c r="D18" i="34" s="1"/>
  <c r="B12" i="34"/>
  <c r="C12" i="34" s="1"/>
  <c r="D12" i="34" s="1"/>
  <c r="B36" i="35"/>
  <c r="B12" i="36"/>
  <c r="B25" i="37"/>
  <c r="B10" i="38"/>
  <c r="C10" i="38" s="1"/>
  <c r="B35" i="39"/>
  <c r="M25" i="56" a="1"/>
  <c r="M25" i="56" s="1"/>
  <c r="O38" i="56" a="1"/>
  <c r="O38" i="56" s="1"/>
  <c r="I25" i="56" a="1"/>
  <c r="I25" i="56" s="1"/>
  <c r="D17" i="56" a="1"/>
  <c r="D17" i="56" s="1"/>
  <c r="O25" i="56" a="1"/>
  <c r="O25" i="56" s="1"/>
  <c r="I18" i="56" a="1"/>
  <c r="I18" i="56" s="1"/>
  <c r="B33" i="39"/>
  <c r="B33" i="41"/>
  <c r="B33" i="51"/>
  <c r="B35" i="18"/>
  <c r="B33" i="30"/>
  <c r="B33" i="49"/>
  <c r="B33" i="47"/>
  <c r="C33" i="47" s="1"/>
  <c r="B33" i="50"/>
  <c r="B33" i="42"/>
  <c r="B25" i="42"/>
  <c r="B25" i="41"/>
  <c r="B25" i="30"/>
  <c r="B25" i="47"/>
  <c r="C25" i="47" s="1"/>
  <c r="B25" i="39"/>
  <c r="B25" i="49"/>
  <c r="B25" i="48"/>
  <c r="B25" i="38"/>
  <c r="B27" i="18"/>
  <c r="B25" i="51"/>
  <c r="B25" i="35"/>
  <c r="B25" i="34"/>
  <c r="C25" i="34" s="1"/>
  <c r="D25" i="34" s="1"/>
  <c r="B17" i="41"/>
  <c r="B17" i="39"/>
  <c r="B17" i="51"/>
  <c r="B19" i="18"/>
  <c r="B17" i="42"/>
  <c r="B17" i="50"/>
  <c r="B17" i="49"/>
  <c r="B17" i="30"/>
  <c r="B17" i="47"/>
  <c r="C17" i="47" s="1"/>
  <c r="B17" i="37"/>
  <c r="B17" i="48"/>
  <c r="B17" i="34"/>
  <c r="C17" i="34" s="1"/>
  <c r="D17" i="34" s="1"/>
  <c r="B17" i="32"/>
  <c r="C17" i="32" s="1"/>
  <c r="D17" i="32" s="1"/>
  <c r="B17" i="38"/>
  <c r="B17" i="35"/>
  <c r="B9" i="30"/>
  <c r="B9" i="51"/>
  <c r="B9" i="37"/>
  <c r="B9" i="49"/>
  <c r="B9" i="38"/>
  <c r="B9" i="39"/>
  <c r="B9" i="48"/>
  <c r="B9" i="42"/>
  <c r="B9" i="36"/>
  <c r="B11" i="18"/>
  <c r="B9" i="41"/>
  <c r="B9" i="50"/>
  <c r="B9" i="31"/>
  <c r="C9" i="31" s="1"/>
  <c r="D9" i="31" s="1"/>
  <c r="B9" i="33"/>
  <c r="C9" i="33" s="1"/>
  <c r="D9" i="33" s="1"/>
  <c r="B30" i="46"/>
  <c r="C30" i="46" s="1"/>
  <c r="D30" i="46" s="1"/>
  <c r="B12" i="46"/>
  <c r="C12" i="46" s="1"/>
  <c r="D12" i="46" s="1"/>
  <c r="B33" i="7"/>
  <c r="B27" i="7"/>
  <c r="B17" i="7"/>
  <c r="B11" i="7"/>
  <c r="B28" i="31"/>
  <c r="C28" i="31" s="1"/>
  <c r="D28" i="31" s="1"/>
  <c r="B10" i="31"/>
  <c r="C10" i="31" s="1"/>
  <c r="D10" i="31" s="1"/>
  <c r="B25" i="33"/>
  <c r="C25" i="33" s="1"/>
  <c r="D25" i="33" s="1"/>
  <c r="B18" i="33"/>
  <c r="C18" i="33" s="1"/>
  <c r="D18" i="33" s="1"/>
  <c r="B28" i="35"/>
  <c r="B20" i="35"/>
  <c r="B25" i="36"/>
  <c r="B36" i="37"/>
  <c r="B19" i="37"/>
  <c r="B33" i="38"/>
  <c r="G57" i="18"/>
  <c r="G37" i="18"/>
  <c r="G75" i="18"/>
  <c r="G59" i="18"/>
  <c r="G45" i="18"/>
  <c r="F23" i="18"/>
  <c r="F27" i="18"/>
  <c r="F29" i="18"/>
  <c r="F39" i="18"/>
  <c r="F49" i="18"/>
  <c r="F57" i="18"/>
  <c r="F65" i="18"/>
  <c r="F73" i="18"/>
  <c r="G41" i="18"/>
  <c r="G28" i="18"/>
  <c r="G10" i="18"/>
  <c r="F7" i="18"/>
  <c r="F26" i="18"/>
  <c r="F35" i="18"/>
  <c r="F30" i="18"/>
  <c r="F40" i="18"/>
  <c r="F50" i="18"/>
  <c r="F58" i="18"/>
  <c r="F66" i="18"/>
  <c r="F74" i="18"/>
  <c r="G27" i="18"/>
  <c r="I17" i="18"/>
  <c r="G32" i="18"/>
  <c r="G14" i="18"/>
  <c r="F8" i="18"/>
  <c r="F36" i="18"/>
  <c r="F13" i="18"/>
  <c r="F31" i="18"/>
  <c r="F43" i="18"/>
  <c r="F51" i="18"/>
  <c r="F59" i="18"/>
  <c r="F67" i="18"/>
  <c r="F6" i="18"/>
  <c r="G62" i="18"/>
  <c r="G48" i="18"/>
  <c r="F9" i="18"/>
  <c r="F10" i="18"/>
  <c r="F16" i="18"/>
  <c r="F32" i="18"/>
  <c r="F44" i="18"/>
  <c r="F52" i="18"/>
  <c r="F60" i="18"/>
  <c r="F68" i="18"/>
  <c r="G66" i="18"/>
  <c r="G52" i="18"/>
  <c r="F12" i="18"/>
  <c r="F11" i="18"/>
  <c r="F19" i="18"/>
  <c r="F33" i="18"/>
  <c r="F45" i="18"/>
  <c r="F53" i="18"/>
  <c r="F61" i="18"/>
  <c r="F69" i="18"/>
  <c r="F41" i="18"/>
  <c r="G31" i="18"/>
  <c r="G7" i="18"/>
  <c r="F15" i="18"/>
  <c r="F14" i="18"/>
  <c r="F22" i="18"/>
  <c r="F34" i="18"/>
  <c r="F46" i="18"/>
  <c r="F54" i="18"/>
  <c r="F62" i="18"/>
  <c r="F70" i="18"/>
  <c r="D76" i="18"/>
  <c r="D60" i="18"/>
  <c r="D52" i="18"/>
  <c r="L3" i="18"/>
  <c r="B4" i="38"/>
  <c r="B4" i="51"/>
  <c r="B4" i="41"/>
  <c r="B4" i="39"/>
  <c r="B4" i="50"/>
  <c r="B4" i="42"/>
  <c r="AI1" i="46"/>
  <c r="C71" i="41"/>
  <c r="C63" i="41"/>
  <c r="C55" i="41"/>
  <c r="C47" i="41"/>
  <c r="C31" i="41"/>
  <c r="C15" i="41"/>
  <c r="D45" i="41"/>
  <c r="D13" i="41"/>
  <c r="D5" i="41"/>
  <c r="D74" i="41"/>
  <c r="D66" i="41"/>
  <c r="D58" i="41"/>
  <c r="D50" i="41"/>
  <c r="D42" i="41"/>
  <c r="D72" i="30"/>
  <c r="D64" i="30"/>
  <c r="D56" i="30"/>
  <c r="D32" i="30"/>
  <c r="D8" i="30"/>
  <c r="D74" i="30"/>
  <c r="D66" i="30"/>
  <c r="D58" i="30"/>
  <c r="D42" i="30"/>
  <c r="D34" i="30"/>
  <c r="D10" i="30"/>
  <c r="D74" i="42"/>
  <c r="D66" i="42"/>
  <c r="D58" i="42"/>
  <c r="D50" i="42"/>
  <c r="D42" i="42"/>
  <c r="D18" i="42"/>
  <c r="V16" i="42"/>
  <c r="V48" i="42"/>
  <c r="V22" i="42"/>
  <c r="V54" i="42"/>
  <c r="V7" i="42"/>
  <c r="V39" i="42"/>
  <c r="V71" i="42"/>
  <c r="V45" i="42"/>
  <c r="V65" i="42"/>
  <c r="V20" i="42"/>
  <c r="V13" i="42"/>
  <c r="V26" i="42"/>
  <c r="V58" i="42"/>
  <c r="V11" i="42"/>
  <c r="V53" i="42"/>
  <c r="V9" i="42"/>
  <c r="V72" i="42"/>
  <c r="V30" i="42"/>
  <c r="V62" i="42"/>
  <c r="V21" i="42"/>
  <c r="V17" i="42"/>
  <c r="V73" i="42"/>
  <c r="V28" i="42"/>
  <c r="V5" i="42"/>
  <c r="V34" i="42"/>
  <c r="V66" i="42"/>
  <c r="V52" i="42"/>
  <c r="V25" i="42"/>
  <c r="V69" i="42"/>
  <c r="U1" i="42"/>
  <c r="U62" i="42" s="1"/>
  <c r="V38" i="42"/>
  <c r="V70" i="42"/>
  <c r="V36" i="42"/>
  <c r="V10" i="42"/>
  <c r="V42" i="42"/>
  <c r="V61" i="42"/>
  <c r="V60" i="42"/>
  <c r="V41" i="42"/>
  <c r="V8" i="42"/>
  <c r="V40" i="42"/>
  <c r="V29" i="42"/>
  <c r="V31" i="42"/>
  <c r="V63" i="42"/>
  <c r="V64" i="42"/>
  <c r="D74" i="39"/>
  <c r="D66" i="39"/>
  <c r="D50" i="39"/>
  <c r="D42" i="39"/>
  <c r="D26" i="39"/>
  <c r="D74" i="51"/>
  <c r="D66" i="51"/>
  <c r="D50" i="51"/>
  <c r="D42" i="51"/>
  <c r="D34" i="51"/>
  <c r="D10" i="51"/>
  <c r="K1" i="51"/>
  <c r="K1" i="50"/>
  <c r="K57" i="50" s="1"/>
  <c r="C71" i="49"/>
  <c r="C63" i="49"/>
  <c r="C55" i="49"/>
  <c r="C31" i="49"/>
  <c r="C23" i="49"/>
  <c r="C7" i="49"/>
  <c r="D69" i="49"/>
  <c r="D61" i="49"/>
  <c r="D53" i="49"/>
  <c r="D45" i="49"/>
  <c r="D37" i="49"/>
  <c r="D29" i="49"/>
  <c r="D21" i="49"/>
  <c r="D74" i="49"/>
  <c r="D66" i="49"/>
  <c r="D58" i="49"/>
  <c r="D50" i="49"/>
  <c r="D42" i="49"/>
  <c r="D34" i="49"/>
  <c r="K1" i="49"/>
  <c r="K68" i="49" s="1"/>
  <c r="D74" i="48"/>
  <c r="D58" i="48"/>
  <c r="D50" i="48"/>
  <c r="D26" i="48"/>
  <c r="K1" i="48"/>
  <c r="K59" i="48" s="1"/>
  <c r="D73" i="47"/>
  <c r="D65" i="47"/>
  <c r="D57" i="47"/>
  <c r="D49" i="47"/>
  <c r="D72" i="47"/>
  <c r="D64" i="47"/>
  <c r="D56" i="47"/>
  <c r="D40" i="47"/>
  <c r="D16" i="47"/>
  <c r="D8" i="47"/>
  <c r="D74" i="47"/>
  <c r="D66" i="47"/>
  <c r="D58" i="47"/>
  <c r="D50" i="47"/>
  <c r="D42" i="47"/>
  <c r="D10" i="47"/>
  <c r="K1" i="47"/>
  <c r="K22" i="47" s="1"/>
  <c r="D74" i="38"/>
  <c r="D66" i="38"/>
  <c r="D58" i="38"/>
  <c r="D50" i="38"/>
  <c r="D42" i="38"/>
  <c r="AD7" i="4"/>
  <c r="AH7" i="4"/>
  <c r="B4" i="34"/>
  <c r="C4" i="34" s="1"/>
  <c r="D4" i="34" s="1"/>
  <c r="AA7" i="4"/>
  <c r="AE7" i="4"/>
  <c r="C7" i="4"/>
  <c r="B4" i="7"/>
  <c r="X7" i="4"/>
  <c r="Y7" i="4"/>
  <c r="B4" i="32"/>
  <c r="C4" i="32" s="1"/>
  <c r="D4" i="32" s="1"/>
  <c r="B4" i="33"/>
  <c r="C4" i="33" s="1"/>
  <c r="D4" i="33" s="1"/>
  <c r="AM7" i="4"/>
  <c r="AG7" i="4"/>
  <c r="AF7" i="4"/>
  <c r="B4" i="31"/>
  <c r="C4" i="31" s="1"/>
  <c r="D4" i="31" s="1"/>
  <c r="B4" i="36"/>
  <c r="AC7" i="4"/>
  <c r="K7" i="4" a="1"/>
  <c r="K7" i="4" s="1"/>
  <c r="AE7" i="56"/>
  <c r="B4" i="37"/>
  <c r="O7" i="4" a="1"/>
  <c r="O7" i="4" s="1"/>
  <c r="B4" i="35"/>
  <c r="D74" i="37"/>
  <c r="D66" i="37"/>
  <c r="D58" i="37"/>
  <c r="D50" i="37"/>
  <c r="D42" i="37"/>
  <c r="D18" i="37"/>
  <c r="C71" i="36"/>
  <c r="C63" i="36"/>
  <c r="C55" i="36"/>
  <c r="C47" i="36"/>
  <c r="C39" i="36"/>
  <c r="C31" i="36"/>
  <c r="C23" i="36"/>
  <c r="C15" i="36"/>
  <c r="C7" i="36"/>
  <c r="D74" i="36"/>
  <c r="D66" i="36"/>
  <c r="D58" i="36"/>
  <c r="D42" i="36"/>
  <c r="D34" i="36"/>
  <c r="D10" i="36"/>
  <c r="K57" i="36"/>
  <c r="K6" i="36"/>
  <c r="K13" i="36"/>
  <c r="K52" i="36"/>
  <c r="K8" i="36"/>
  <c r="K24" i="36"/>
  <c r="K9" i="36"/>
  <c r="K72" i="36"/>
  <c r="K33" i="36"/>
  <c r="K45" i="36"/>
  <c r="C55" i="35"/>
  <c r="C47" i="35"/>
  <c r="C39" i="35"/>
  <c r="C31" i="35"/>
  <c r="C15" i="35"/>
  <c r="C7" i="35"/>
  <c r="D13" i="35"/>
  <c r="D5" i="35"/>
  <c r="D74" i="35"/>
  <c r="D66" i="35"/>
  <c r="D58" i="35"/>
  <c r="D50" i="35"/>
  <c r="D42" i="35"/>
  <c r="K1" i="32"/>
  <c r="K56" i="32" s="1"/>
  <c r="D74" i="7"/>
  <c r="D66" i="7"/>
  <c r="D58" i="7"/>
  <c r="D50" i="7"/>
  <c r="D42" i="7"/>
  <c r="D34" i="7"/>
  <c r="D26" i="7"/>
  <c r="D18" i="7"/>
  <c r="D10" i="7"/>
  <c r="W3" i="6"/>
  <c r="D7" i="4" a="1"/>
  <c r="D7" i="4" s="1"/>
  <c r="F7" i="4" a="1"/>
  <c r="F7" i="4" s="1"/>
  <c r="J7" i="4" a="1"/>
  <c r="J7" i="4" s="1"/>
  <c r="AO72" i="4" a="1"/>
  <c r="AO72" i="4" s="1"/>
  <c r="AO76" i="4" a="1"/>
  <c r="AO76" i="4" s="1"/>
  <c r="G59" i="56" a="1"/>
  <c r="G59" i="56" s="1"/>
  <c r="O59" i="56" a="1"/>
  <c r="O59" i="56" s="1"/>
  <c r="AF59" i="56"/>
  <c r="M59" i="56" a="1"/>
  <c r="M59" i="56" s="1"/>
  <c r="AH59" i="56"/>
  <c r="AC59" i="56"/>
  <c r="J59" i="56" a="1"/>
  <c r="J59" i="56" s="1"/>
  <c r="AB59" i="56"/>
  <c r="E59" i="56" a="1"/>
  <c r="E59" i="56" s="1"/>
  <c r="R59" i="56" a="1"/>
  <c r="R59" i="56" s="1"/>
  <c r="AE59" i="56"/>
  <c r="K59" i="56" a="1"/>
  <c r="K59" i="56" s="1"/>
  <c r="H59" i="56" a="1"/>
  <c r="H59" i="56" s="1"/>
  <c r="P59" i="56" a="1"/>
  <c r="P59" i="56" s="1"/>
  <c r="AD59" i="56"/>
  <c r="AA59" i="56"/>
  <c r="N59" i="56" a="1"/>
  <c r="N59" i="56" s="1"/>
  <c r="F59" i="56"/>
  <c r="D59" i="56" a="1"/>
  <c r="D59" i="56" s="1"/>
  <c r="N7" i="4" a="1"/>
  <c r="N7" i="4" s="1"/>
  <c r="I7" i="4" a="1"/>
  <c r="I7" i="4" s="1"/>
  <c r="R22" i="4" a="1"/>
  <c r="R22" i="4" s="1"/>
  <c r="L22" i="4" a="1"/>
  <c r="L22" i="4" s="1"/>
  <c r="Q74" i="4" a="1"/>
  <c r="Q74" i="4" s="1"/>
  <c r="O74" i="4" a="1"/>
  <c r="O74" i="4" s="1"/>
  <c r="H74" i="4" a="1"/>
  <c r="H74" i="4" s="1"/>
  <c r="D74" i="4" a="1"/>
  <c r="D74" i="4" s="1"/>
  <c r="F74" i="4" a="1"/>
  <c r="F74" i="4" s="1"/>
  <c r="R74" i="4" a="1"/>
  <c r="R74" i="4" s="1"/>
  <c r="I59" i="56" a="1"/>
  <c r="I59" i="56" s="1"/>
  <c r="R7" i="4" a="1"/>
  <c r="R7" i="4" s="1"/>
  <c r="H7" i="4" a="1"/>
  <c r="H7" i="4" s="1"/>
  <c r="M22" i="4" a="1"/>
  <c r="M22" i="4" s="1"/>
  <c r="E22" i="4" a="1"/>
  <c r="E22" i="4" s="1"/>
  <c r="H22" i="4" a="1"/>
  <c r="H22" i="4" s="1"/>
  <c r="G74" i="4" a="1"/>
  <c r="G74" i="4" s="1"/>
  <c r="E7" i="4" a="1"/>
  <c r="E7" i="4" s="1"/>
  <c r="L7" i="4" a="1"/>
  <c r="L7" i="4" s="1"/>
  <c r="Q22" i="4" a="1"/>
  <c r="Q22" i="4" s="1"/>
  <c r="M66" i="4" a="1"/>
  <c r="M66" i="4" s="1"/>
  <c r="J66" i="4" a="1"/>
  <c r="J66" i="4" s="1"/>
  <c r="D66" i="4" a="1"/>
  <c r="D66" i="4" s="1"/>
  <c r="S58" i="4"/>
  <c r="L59" i="56" a="1"/>
  <c r="L59" i="56" s="1"/>
  <c r="E36" i="4" a="1"/>
  <c r="E36" i="4" s="1"/>
  <c r="L44" i="4" a="1"/>
  <c r="L44" i="4" s="1"/>
  <c r="Q52" i="4" a="1"/>
  <c r="Q52" i="4" s="1"/>
  <c r="P52" i="4" a="1"/>
  <c r="P52" i="4" s="1"/>
  <c r="G60" i="4" a="1"/>
  <c r="G60" i="4" s="1"/>
  <c r="N60" i="4" a="1"/>
  <c r="N60" i="4" s="1"/>
  <c r="Q68" i="4" a="1"/>
  <c r="Q68" i="4" s="1"/>
  <c r="F68" i="4" a="1"/>
  <c r="F68" i="4" s="1"/>
  <c r="F9" i="4" a="1"/>
  <c r="F9" i="4" s="1"/>
  <c r="D9" i="4" a="1"/>
  <c r="D9" i="4" s="1"/>
  <c r="Q7" i="4" a="1"/>
  <c r="Q7" i="4" s="1"/>
  <c r="P7" i="4" a="1"/>
  <c r="P7" i="4" s="1"/>
  <c r="K22" i="4" a="1"/>
  <c r="K22" i="4" s="1"/>
  <c r="N22" i="4" a="1"/>
  <c r="N22" i="4" s="1"/>
  <c r="D22" i="4" a="1"/>
  <c r="D22" i="4" s="1"/>
  <c r="F42" i="4" a="1"/>
  <c r="F42" i="4" s="1"/>
  <c r="L50" i="4" a="1"/>
  <c r="L50" i="4" s="1"/>
  <c r="I58" i="4" a="1"/>
  <c r="I58" i="4" s="1"/>
  <c r="N66" i="4" a="1"/>
  <c r="N66" i="4" s="1"/>
  <c r="E74" i="4" a="1"/>
  <c r="E74" i="4" s="1"/>
  <c r="L74" i="4" a="1"/>
  <c r="L74" i="4" s="1"/>
  <c r="AA68" i="4"/>
  <c r="AC68" i="4"/>
  <c r="AC76" i="4"/>
  <c r="AD76" i="4"/>
  <c r="O16" i="4" a="1"/>
  <c r="O16" i="4" s="1"/>
  <c r="E16" i="4" a="1"/>
  <c r="E16" i="4" s="1"/>
  <c r="N28" i="4" a="1"/>
  <c r="N28" i="4" s="1"/>
  <c r="D28" i="4" a="1"/>
  <c r="D28" i="4" s="1"/>
  <c r="L36" i="4" a="1"/>
  <c r="L36" i="4" s="1"/>
  <c r="N36" i="4" a="1"/>
  <c r="N36" i="4" s="1"/>
  <c r="F44" i="4" a="1"/>
  <c r="F44" i="4" s="1"/>
  <c r="Q44" i="4" a="1"/>
  <c r="Q44" i="4" s="1"/>
  <c r="L52" i="4" a="1"/>
  <c r="L52" i="4" s="1"/>
  <c r="M52" i="4" a="1"/>
  <c r="M52" i="4" s="1"/>
  <c r="J60" i="4" a="1"/>
  <c r="J60" i="4" s="1"/>
  <c r="K60" i="4" a="1"/>
  <c r="K60" i="4" s="1"/>
  <c r="L68" i="4" a="1"/>
  <c r="L68" i="4" s="1"/>
  <c r="P68" i="4" a="1"/>
  <c r="P68" i="4" s="1"/>
  <c r="J76" i="4" a="1"/>
  <c r="J76" i="4" s="1"/>
  <c r="Q76" i="4" a="1"/>
  <c r="Q76" i="4" s="1"/>
  <c r="P76" i="4" a="1"/>
  <c r="P76" i="4" s="1"/>
  <c r="N9" i="4" a="1"/>
  <c r="N9" i="4" s="1"/>
  <c r="P9" i="4" a="1"/>
  <c r="P9" i="4" s="1"/>
  <c r="M7" i="4" a="1"/>
  <c r="M7" i="4" s="1"/>
  <c r="O14" i="4" a="1"/>
  <c r="O14" i="4" s="1"/>
  <c r="K26" i="4" a="1"/>
  <c r="K26" i="4" s="1"/>
  <c r="L26" i="4" a="1"/>
  <c r="L26" i="4" s="1"/>
  <c r="M42" i="4" a="1"/>
  <c r="M42" i="4" s="1"/>
  <c r="O42" i="4" a="1"/>
  <c r="O42" i="4" s="1"/>
  <c r="N42" i="4" a="1"/>
  <c r="N42" i="4" s="1"/>
  <c r="J50" i="4" a="1"/>
  <c r="J50" i="4" s="1"/>
  <c r="I50" i="4" a="1"/>
  <c r="I50" i="4" s="1"/>
  <c r="E50" i="4" a="1"/>
  <c r="E50" i="4" s="1"/>
  <c r="E58" i="4" a="1"/>
  <c r="E58" i="4" s="1"/>
  <c r="O58" i="4" a="1"/>
  <c r="O58" i="4" s="1"/>
  <c r="D58" i="4" a="1"/>
  <c r="D58" i="4" s="1"/>
  <c r="P66" i="4" a="1"/>
  <c r="P66" i="4" s="1"/>
  <c r="G66" i="4" a="1"/>
  <c r="G66" i="4" s="1"/>
  <c r="K66" i="4" a="1"/>
  <c r="K66" i="4" s="1"/>
  <c r="AG59" i="56"/>
  <c r="AE68" i="4"/>
  <c r="AG68" i="4"/>
  <c r="AG76" i="4"/>
  <c r="AH76" i="4"/>
  <c r="Q16" i="4" a="1"/>
  <c r="Q16" i="4" s="1"/>
  <c r="Q28" i="4" a="1"/>
  <c r="Q28" i="4" s="1"/>
  <c r="F36" i="4" a="1"/>
  <c r="F36" i="4" s="1"/>
  <c r="K36" i="4" a="1"/>
  <c r="K36" i="4" s="1"/>
  <c r="E44" i="4" a="1"/>
  <c r="E44" i="4" s="1"/>
  <c r="I52" i="4" a="1"/>
  <c r="I52" i="4" s="1"/>
  <c r="H52" i="4" a="1"/>
  <c r="H52" i="4" s="1"/>
  <c r="M68" i="4" a="1"/>
  <c r="M68" i="4" s="1"/>
  <c r="J9" i="4" a="1"/>
  <c r="J9" i="4" s="1"/>
  <c r="F22" i="4" a="1"/>
  <c r="F22" i="4" s="1"/>
  <c r="F26" i="4" a="1"/>
  <c r="F26" i="4" s="1"/>
  <c r="H34" i="4" a="1"/>
  <c r="H34" i="4" s="1"/>
  <c r="Q34" i="4" a="1"/>
  <c r="Q34" i="4" s="1"/>
  <c r="P34" i="4" a="1"/>
  <c r="P34" i="4" s="1"/>
  <c r="L34" i="4" a="1"/>
  <c r="L34" i="4" s="1"/>
  <c r="G42" i="4" a="1"/>
  <c r="G42" i="4" s="1"/>
  <c r="R50" i="4" a="1"/>
  <c r="R50" i="4" s="1"/>
  <c r="Q66" i="4" a="1"/>
  <c r="Q66" i="4" s="1"/>
  <c r="N74" i="4" a="1"/>
  <c r="N74" i="4" s="1"/>
  <c r="I74" i="4" a="1"/>
  <c r="I74" i="4" s="1"/>
  <c r="Q23" i="4" a="1"/>
  <c r="Q23" i="4" s="1"/>
  <c r="D23" i="4" a="1"/>
  <c r="D23" i="4" s="1"/>
  <c r="P23" i="4" a="1"/>
  <c r="P23" i="4" s="1"/>
  <c r="N23" i="4" a="1"/>
  <c r="N23" i="4" s="1"/>
  <c r="E23" i="4" a="1"/>
  <c r="E23" i="4" s="1"/>
  <c r="J23" i="4" a="1"/>
  <c r="J23" i="4" s="1"/>
  <c r="G23" i="4" a="1"/>
  <c r="G23" i="4" s="1"/>
  <c r="AL59" i="56"/>
  <c r="R51" i="4" a="1"/>
  <c r="R51" i="4" s="1"/>
  <c r="Q59" i="4" a="1"/>
  <c r="Q59" i="4" s="1"/>
  <c r="J59" i="4" a="1"/>
  <c r="J59" i="4" s="1"/>
  <c r="N67" i="4" a="1"/>
  <c r="N67" i="4" s="1"/>
  <c r="O67" i="4" a="1"/>
  <c r="O67" i="4" s="1"/>
  <c r="D75" i="4" a="1"/>
  <c r="D75" i="4" s="1"/>
  <c r="F75" i="4" a="1"/>
  <c r="F75" i="4" s="1"/>
  <c r="H75" i="4" a="1"/>
  <c r="H75" i="4" s="1"/>
  <c r="M75" i="4" a="1"/>
  <c r="M75" i="4" s="1"/>
  <c r="S59" i="4"/>
  <c r="R29" i="56" a="1"/>
  <c r="R29" i="56" s="1"/>
  <c r="I29" i="56" a="1"/>
  <c r="I29" i="56" s="1"/>
  <c r="N29" i="56" a="1"/>
  <c r="N29" i="56" s="1"/>
  <c r="K29" i="56" a="1"/>
  <c r="K29" i="56" s="1"/>
  <c r="AE29" i="56"/>
  <c r="E29" i="56" a="1"/>
  <c r="E29" i="56" s="1"/>
  <c r="D29" i="56" a="1"/>
  <c r="D29" i="56" s="1"/>
  <c r="AG29" i="56"/>
  <c r="H29" i="56" a="1"/>
  <c r="H29" i="56" s="1"/>
  <c r="G29" i="56" a="1"/>
  <c r="G29" i="56" s="1"/>
  <c r="AL42" i="56"/>
  <c r="F42" i="56"/>
  <c r="P42" i="56" a="1"/>
  <c r="P42" i="56" s="1"/>
  <c r="L42" i="56" a="1"/>
  <c r="L42" i="56" s="1"/>
  <c r="E42" i="56" a="1"/>
  <c r="E42" i="56" s="1"/>
  <c r="D42" i="56" a="1"/>
  <c r="D42" i="56" s="1"/>
  <c r="J42" i="56" a="1"/>
  <c r="J42" i="56" s="1"/>
  <c r="H42" i="56" a="1"/>
  <c r="H42" i="56" s="1"/>
  <c r="AF42" i="56"/>
  <c r="P67" i="4" a="1"/>
  <c r="P67" i="4" s="1"/>
  <c r="L67" i="4" a="1"/>
  <c r="L67" i="4" s="1"/>
  <c r="AL67" i="56"/>
  <c r="H67" i="56" a="1"/>
  <c r="H67" i="56" s="1"/>
  <c r="M67" i="56" a="1"/>
  <c r="M67" i="56" s="1"/>
  <c r="L67" i="56" a="1"/>
  <c r="L67" i="56" s="1"/>
  <c r="P67" i="56" a="1"/>
  <c r="P67" i="56" s="1"/>
  <c r="Q67" i="56" a="1"/>
  <c r="Q67" i="56" s="1"/>
  <c r="N67" i="56" a="1"/>
  <c r="N67" i="56" s="1"/>
  <c r="W67" i="56"/>
  <c r="G67" i="56" a="1"/>
  <c r="G67" i="56" s="1"/>
  <c r="AE67" i="56"/>
  <c r="Y67" i="56"/>
  <c r="O67" i="56" a="1"/>
  <c r="O67" i="56" s="1"/>
  <c r="AG67" i="56"/>
  <c r="R67" i="56" a="1"/>
  <c r="R67" i="56" s="1"/>
  <c r="K67" i="56" a="1"/>
  <c r="K67" i="56" s="1"/>
  <c r="I67" i="56" a="1"/>
  <c r="I67" i="56" s="1"/>
  <c r="U67" i="56"/>
  <c r="J67" i="56" a="1"/>
  <c r="J67" i="56" s="1"/>
  <c r="D76" i="56" a="1"/>
  <c r="D76" i="56" s="1"/>
  <c r="V76" i="56"/>
  <c r="AL76" i="56"/>
  <c r="N59" i="4" a="1"/>
  <c r="N59" i="4" s="1"/>
  <c r="O59" i="4" a="1"/>
  <c r="O59" i="4" s="1"/>
  <c r="K67" i="4" a="1"/>
  <c r="K67" i="4" s="1"/>
  <c r="G67" i="4" a="1"/>
  <c r="G67" i="4" s="1"/>
  <c r="Q75" i="4" a="1"/>
  <c r="Q75" i="4" s="1"/>
  <c r="L75" i="4" a="1"/>
  <c r="L75" i="4" s="1"/>
  <c r="O75" i="4" a="1"/>
  <c r="O75" i="4" s="1"/>
  <c r="E16" i="56" a="1"/>
  <c r="E16" i="56" s="1"/>
  <c r="J16" i="56" a="1"/>
  <c r="J16" i="56" s="1"/>
  <c r="K16" i="56" a="1"/>
  <c r="K16" i="56" s="1"/>
  <c r="AF16" i="56"/>
  <c r="L16" i="56" a="1"/>
  <c r="L16" i="56" s="1"/>
  <c r="O16" i="56" a="1"/>
  <c r="O16" i="56" s="1"/>
  <c r="N16" i="56" a="1"/>
  <c r="N16" i="56" s="1"/>
  <c r="H16" i="56" a="1"/>
  <c r="H16" i="56" s="1"/>
  <c r="AL16" i="56"/>
  <c r="P59" i="4" a="1"/>
  <c r="P59" i="4" s="1"/>
  <c r="H67" i="4" a="1"/>
  <c r="H67" i="4" s="1"/>
  <c r="P38" i="56" a="1"/>
  <c r="P38" i="56" s="1"/>
  <c r="F38" i="56"/>
  <c r="D38" i="56" a="1"/>
  <c r="D38" i="56" s="1"/>
  <c r="L38" i="56" a="1"/>
  <c r="L38" i="56" s="1"/>
  <c r="N38" i="56" a="1"/>
  <c r="N38" i="56" s="1"/>
  <c r="H38" i="56" a="1"/>
  <c r="H38" i="56" s="1"/>
  <c r="Q38" i="56" a="1"/>
  <c r="Q38" i="56" s="1"/>
  <c r="M38" i="56" a="1"/>
  <c r="M38" i="56" s="1"/>
  <c r="AE38" i="56"/>
  <c r="J38" i="56" a="1"/>
  <c r="J38" i="56" s="1"/>
  <c r="K38" i="56" a="1"/>
  <c r="K38" i="56" s="1"/>
  <c r="I38" i="56" a="1"/>
  <c r="I38" i="56" s="1"/>
  <c r="G38" i="56" a="1"/>
  <c r="G38" i="56" s="1"/>
  <c r="AD38" i="56"/>
  <c r="AG22" i="56"/>
  <c r="AF22" i="56"/>
  <c r="K15" i="56" a="1"/>
  <c r="K15" i="56" s="1"/>
  <c r="AC48" i="56"/>
  <c r="AB55" i="56"/>
  <c r="AF55" i="56"/>
  <c r="AE22" i="56"/>
  <c r="AE45" i="56"/>
  <c r="I45" i="56" a="1"/>
  <c r="I45" i="56" s="1"/>
  <c r="H45" i="56" a="1"/>
  <c r="H45" i="56" s="1"/>
  <c r="J15" i="56" a="1"/>
  <c r="J15" i="56" s="1"/>
  <c r="H10" i="56" a="1"/>
  <c r="H10" i="56" s="1"/>
  <c r="M45" i="56" a="1"/>
  <c r="M45" i="56" s="1"/>
  <c r="M58" i="56" a="1"/>
  <c r="M58" i="56" s="1"/>
  <c r="L41" i="56" a="1"/>
  <c r="L41" i="56" s="1"/>
  <c r="K14" i="56" a="1"/>
  <c r="K14" i="56" s="1"/>
  <c r="M69" i="56" a="1"/>
  <c r="M69" i="56" s="1"/>
  <c r="AG73" i="56"/>
  <c r="F73" i="56"/>
  <c r="J51" i="56" a="1"/>
  <c r="J51" i="56" s="1"/>
  <c r="Q14" i="56" a="1"/>
  <c r="Q14" i="56" s="1"/>
  <c r="L14" i="56" a="1"/>
  <c r="L14" i="56" s="1"/>
  <c r="F51" i="56"/>
  <c r="D18" i="56" a="1"/>
  <c r="D18" i="56" s="1"/>
  <c r="AL10" i="56"/>
  <c r="AL73" i="56"/>
  <c r="J66" i="56" a="1"/>
  <c r="J66" i="56" s="1"/>
  <c r="AA69" i="56"/>
  <c r="H66" i="56" a="1"/>
  <c r="H66" i="56" s="1"/>
  <c r="H73" i="56" a="1"/>
  <c r="H73" i="56" s="1"/>
  <c r="R66" i="56" a="1"/>
  <c r="R66" i="56" s="1"/>
  <c r="T68" i="56"/>
  <c r="I14" i="56" a="1"/>
  <c r="I14" i="56" s="1"/>
  <c r="R41" i="56" a="1"/>
  <c r="R41" i="56" s="1"/>
  <c r="R58" i="56" a="1"/>
  <c r="R58" i="56" s="1"/>
  <c r="R62" i="56" a="1"/>
  <c r="R62" i="56" s="1"/>
  <c r="AF66" i="56"/>
  <c r="R69" i="56" a="1"/>
  <c r="R69" i="56" s="1"/>
  <c r="V73" i="56"/>
  <c r="I73" i="56" a="1"/>
  <c r="I73" i="56" s="1"/>
  <c r="H22" i="56" a="1"/>
  <c r="H22" i="56" s="1"/>
  <c r="E33" i="56" a="1"/>
  <c r="E33" i="56" s="1"/>
  <c r="P45" i="56" a="1"/>
  <c r="P45" i="56" s="1"/>
  <c r="R48" i="56" a="1"/>
  <c r="R48" i="56" s="1"/>
  <c r="M55" i="56" a="1"/>
  <c r="M55" i="56" s="1"/>
  <c r="W73" i="56"/>
  <c r="E15" i="56" a="1"/>
  <c r="E15" i="56" s="1"/>
  <c r="Q15" i="56" a="1"/>
  <c r="Q15" i="56" s="1"/>
  <c r="D15" i="56" a="1"/>
  <c r="D15" i="56" s="1"/>
  <c r="AL51" i="56"/>
  <c r="E48" i="56" a="1"/>
  <c r="E48" i="56" s="1"/>
  <c r="N45" i="56" a="1"/>
  <c r="N45" i="56" s="1"/>
  <c r="J41" i="56" a="1"/>
  <c r="J41" i="56" s="1"/>
  <c r="J22" i="56" a="1"/>
  <c r="J22" i="56" s="1"/>
  <c r="J14" i="56" a="1"/>
  <c r="J14" i="56" s="1"/>
  <c r="K10" i="56" a="1"/>
  <c r="K10" i="56" s="1"/>
  <c r="N41" i="56" a="1"/>
  <c r="N41" i="56" s="1"/>
  <c r="M41" i="56" a="1"/>
  <c r="M41" i="56" s="1"/>
  <c r="I21" i="56" a="1"/>
  <c r="I21" i="56" s="1"/>
  <c r="H15" i="56" a="1"/>
  <c r="H15" i="56" s="1"/>
  <c r="G48" i="56" a="1"/>
  <c r="G48" i="56" s="1"/>
  <c r="K22" i="56" a="1"/>
  <c r="K22" i="56" s="1"/>
  <c r="R10" i="56" a="1"/>
  <c r="R10" i="56" s="1"/>
  <c r="O41" i="56" a="1"/>
  <c r="O41" i="56" s="1"/>
  <c r="AA73" i="56"/>
  <c r="AG69" i="56"/>
  <c r="L58" i="56" a="1"/>
  <c r="L58" i="56" s="1"/>
  <c r="F21" i="56"/>
  <c r="E53" i="56" a="1"/>
  <c r="E53" i="56" s="1"/>
  <c r="H47" i="56" a="1"/>
  <c r="H47" i="56" s="1"/>
  <c r="H26" i="56" a="1"/>
  <c r="H26" i="56" s="1"/>
  <c r="K9" i="56" a="1"/>
  <c r="K9" i="56" s="1"/>
  <c r="AL14" i="56"/>
  <c r="J46" i="56" a="1"/>
  <c r="J46" i="56" s="1"/>
  <c r="Q60" i="56" a="1"/>
  <c r="Q60" i="56" s="1"/>
  <c r="F26" i="56"/>
  <c r="F18" i="56"/>
  <c r="G69" i="56" a="1"/>
  <c r="G69" i="56" s="1"/>
  <c r="AA75" i="56"/>
  <c r="AF71" i="56"/>
  <c r="AC73" i="56"/>
  <c r="K69" i="56" a="1"/>
  <c r="K69" i="56" s="1"/>
  <c r="O15" i="56" a="1"/>
  <c r="O15" i="56" s="1"/>
  <c r="AC45" i="56"/>
  <c r="AE10" i="56"/>
  <c r="AA45" i="56"/>
  <c r="L51" i="56" a="1"/>
  <c r="L51" i="56" s="1"/>
  <c r="Q45" i="56" a="1"/>
  <c r="Q45" i="56" s="1"/>
  <c r="G22" i="56" a="1"/>
  <c r="G22" i="56" s="1"/>
  <c r="G14" i="56" a="1"/>
  <c r="G14" i="56" s="1"/>
  <c r="Q41" i="56" a="1"/>
  <c r="Q41" i="56" s="1"/>
  <c r="Q22" i="56" a="1"/>
  <c r="Q22" i="56" s="1"/>
  <c r="D21" i="56" a="1"/>
  <c r="D21" i="56" s="1"/>
  <c r="D22" i="56" a="1"/>
  <c r="D22" i="56" s="1"/>
  <c r="AG15" i="56"/>
  <c r="N10" i="56" a="1"/>
  <c r="N10" i="56" s="1"/>
  <c r="F41" i="56"/>
  <c r="U73" i="56"/>
  <c r="Y69" i="56"/>
  <c r="N73" i="56" a="1"/>
  <c r="N73" i="56" s="1"/>
  <c r="AE69" i="56"/>
  <c r="P22" i="56" a="1"/>
  <c r="P22" i="56" s="1"/>
  <c r="J45" i="56" a="1"/>
  <c r="J45" i="56" s="1"/>
  <c r="J31" i="56" a="1"/>
  <c r="J31" i="56" s="1"/>
  <c r="P51" i="56" a="1"/>
  <c r="P51" i="56" s="1"/>
  <c r="K18" i="56" a="1"/>
  <c r="K18" i="56" s="1"/>
  <c r="D73" i="56" a="1"/>
  <c r="D73" i="56" s="1"/>
  <c r="K49" i="56" a="1"/>
  <c r="K49" i="56" s="1"/>
  <c r="AE73" i="56"/>
  <c r="E49" i="56" a="1"/>
  <c r="E49" i="56" s="1"/>
  <c r="AL18" i="56"/>
  <c r="L48" i="56" a="1"/>
  <c r="L48" i="56" s="1"/>
  <c r="K48" i="56" a="1"/>
  <c r="K48" i="56" s="1"/>
  <c r="D45" i="56" a="1"/>
  <c r="D45" i="56" s="1"/>
  <c r="P10" i="56" a="1"/>
  <c r="P10" i="56" s="1"/>
  <c r="G10" i="56" a="1"/>
  <c r="G10" i="56" s="1"/>
  <c r="H48" i="56" a="1"/>
  <c r="H48" i="56" s="1"/>
  <c r="L45" i="56" a="1"/>
  <c r="L45" i="56" s="1"/>
  <c r="N15" i="56" a="1"/>
  <c r="N15" i="56" s="1"/>
  <c r="J10" i="56" a="1"/>
  <c r="J10" i="56" s="1"/>
  <c r="AL45" i="56"/>
  <c r="D51" i="56" a="1"/>
  <c r="D51" i="56" s="1"/>
  <c r="M22" i="56" a="1"/>
  <c r="M22" i="56" s="1"/>
  <c r="P73" i="56" a="1"/>
  <c r="P73" i="56" s="1"/>
  <c r="K21" i="56" a="1"/>
  <c r="K21" i="56" s="1"/>
  <c r="M73" i="56" a="1"/>
  <c r="M73" i="56" s="1"/>
  <c r="M15" i="56" a="1"/>
  <c r="M15" i="56" s="1"/>
  <c r="AA48" i="56"/>
  <c r="AH51" i="56"/>
  <c r="G55" i="56" a="1"/>
  <c r="G55" i="56" s="1"/>
  <c r="J48" i="56" a="1"/>
  <c r="J48" i="56" s="1"/>
  <c r="L10" i="56" a="1"/>
  <c r="L10" i="56" s="1"/>
  <c r="L15" i="56" a="1"/>
  <c r="L15" i="56" s="1"/>
  <c r="L22" i="56" a="1"/>
  <c r="L22" i="56" s="1"/>
  <c r="G21" i="56" a="1"/>
  <c r="G21" i="56" s="1"/>
  <c r="N14" i="56" a="1"/>
  <c r="N14" i="56" s="1"/>
  <c r="F10" i="56"/>
  <c r="O73" i="56" a="1"/>
  <c r="O73" i="56" s="1"/>
  <c r="Q69" i="56" a="1"/>
  <c r="Q69" i="56" s="1"/>
  <c r="J73" i="56" a="1"/>
  <c r="J73" i="56" s="1"/>
  <c r="H18" i="56" a="1"/>
  <c r="H18" i="56" s="1"/>
  <c r="P14" i="56" a="1"/>
  <c r="P14" i="56" s="1"/>
  <c r="L18" i="56" a="1"/>
  <c r="L18" i="56" s="1"/>
  <c r="M21" i="56" a="1"/>
  <c r="M21" i="56" s="1"/>
  <c r="K58" i="36"/>
  <c r="K16" i="36"/>
  <c r="K55" i="36"/>
  <c r="K36" i="36"/>
  <c r="K50" i="36"/>
  <c r="K17" i="36"/>
  <c r="K35" i="36"/>
  <c r="K26" i="36"/>
  <c r="K4" i="36"/>
  <c r="K34" i="36"/>
  <c r="K69" i="36"/>
  <c r="K73" i="36"/>
  <c r="K61" i="36"/>
  <c r="K44" i="36"/>
  <c r="K67" i="36"/>
  <c r="K54" i="36"/>
  <c r="K18" i="36"/>
  <c r="K32" i="36"/>
  <c r="K15" i="36"/>
  <c r="K11" i="36"/>
  <c r="K1" i="7"/>
  <c r="K19" i="7" s="1"/>
  <c r="U22" i="4" s="1"/>
  <c r="K1" i="31"/>
  <c r="K38" i="31" s="1"/>
  <c r="V41" i="4" s="1"/>
  <c r="K1" i="33"/>
  <c r="K43" i="33" s="1"/>
  <c r="K1" i="34"/>
  <c r="K30" i="34" s="1"/>
  <c r="K1" i="35"/>
  <c r="K11" i="35" s="1"/>
  <c r="K1" i="37"/>
  <c r="K65" i="37" s="1"/>
  <c r="K1" i="38"/>
  <c r="K22" i="38" s="1"/>
  <c r="K1" i="39"/>
  <c r="K48" i="39" s="1"/>
  <c r="K42" i="36"/>
  <c r="K71" i="36"/>
  <c r="K60" i="36"/>
  <c r="K51" i="36"/>
  <c r="K37" i="36"/>
  <c r="K66" i="36"/>
  <c r="K64" i="36"/>
  <c r="K68" i="36"/>
  <c r="K7" i="36"/>
  <c r="K27" i="36"/>
  <c r="K10" i="36"/>
  <c r="K25" i="36"/>
  <c r="K21" i="36"/>
  <c r="K74" i="36"/>
  <c r="K46" i="36"/>
  <c r="K12" i="36"/>
  <c r="K30" i="36"/>
  <c r="K48" i="36"/>
  <c r="K38" i="36"/>
  <c r="K5" i="36"/>
  <c r="K65" i="36"/>
  <c r="K70" i="36"/>
  <c r="K39" i="36"/>
  <c r="K62" i="36"/>
  <c r="K59" i="36"/>
  <c r="K56" i="36"/>
  <c r="K14" i="36"/>
  <c r="K28" i="36"/>
  <c r="K31" i="36"/>
  <c r="K23" i="36"/>
  <c r="K43" i="36"/>
  <c r="K53" i="36"/>
  <c r="K41" i="36"/>
  <c r="K20" i="36"/>
  <c r="K22" i="36"/>
  <c r="K40" i="36"/>
  <c r="K29" i="36"/>
  <c r="K63" i="36"/>
  <c r="K49" i="36"/>
  <c r="K19" i="36"/>
  <c r="K47" i="36"/>
  <c r="X19" i="56"/>
  <c r="AC19" i="56"/>
  <c r="N27" i="56" a="1"/>
  <c r="N27" i="56" s="1"/>
  <c r="R27" i="56" a="1"/>
  <c r="R27" i="56" s="1"/>
  <c r="AF27" i="56"/>
  <c r="K27" i="56" a="1"/>
  <c r="K27" i="56" s="1"/>
  <c r="H27" i="56" a="1"/>
  <c r="H27" i="56" s="1"/>
  <c r="AL27" i="56"/>
  <c r="AG27" i="56"/>
  <c r="AE27" i="56"/>
  <c r="Q27" i="56" a="1"/>
  <c r="Q27" i="56" s="1"/>
  <c r="I27" i="56" a="1"/>
  <c r="I27" i="56" s="1"/>
  <c r="P27" i="56" a="1"/>
  <c r="P27" i="56" s="1"/>
  <c r="D27" i="56" a="1"/>
  <c r="D27" i="56" s="1"/>
  <c r="O27" i="56" a="1"/>
  <c r="O27" i="56" s="1"/>
  <c r="G27" i="56" a="1"/>
  <c r="G27" i="56" s="1"/>
  <c r="F27" i="56"/>
  <c r="J27" i="56" a="1"/>
  <c r="J27" i="56" s="1"/>
  <c r="Y19" i="56"/>
  <c r="AB19" i="56"/>
  <c r="Z19" i="56"/>
  <c r="AL23" i="56"/>
  <c r="F23" i="56"/>
  <c r="P23" i="56" a="1"/>
  <c r="P23" i="56" s="1"/>
  <c r="K23" i="56" a="1"/>
  <c r="K23" i="56" s="1"/>
  <c r="AE23" i="56"/>
  <c r="E23" i="56" a="1"/>
  <c r="E23" i="56" s="1"/>
  <c r="R23" i="56" a="1"/>
  <c r="R23" i="56" s="1"/>
  <c r="L23" i="56" a="1"/>
  <c r="L23" i="56" s="1"/>
  <c r="AG23" i="56"/>
  <c r="H23" i="56" a="1"/>
  <c r="H23" i="56" s="1"/>
  <c r="M23" i="56" a="1"/>
  <c r="M23" i="56" s="1"/>
  <c r="AF23" i="56"/>
  <c r="J23" i="56" a="1"/>
  <c r="J23" i="56" s="1"/>
  <c r="N23" i="56" a="1"/>
  <c r="N23" i="56" s="1"/>
  <c r="G23" i="56" a="1"/>
  <c r="G23" i="56" s="1"/>
  <c r="O23" i="56" a="1"/>
  <c r="O23" i="56" s="1"/>
  <c r="D23" i="56" a="1"/>
  <c r="D23" i="56" s="1"/>
  <c r="P19" i="56" a="1"/>
  <c r="P19" i="56" s="1"/>
  <c r="K19" i="56" a="1"/>
  <c r="K19" i="56" s="1"/>
  <c r="AE19" i="56"/>
  <c r="E19" i="56" a="1"/>
  <c r="E19" i="56" s="1"/>
  <c r="D19" i="56" a="1"/>
  <c r="D19" i="56" s="1"/>
  <c r="H19" i="56" a="1"/>
  <c r="H19" i="56" s="1"/>
  <c r="R19" i="56" a="1"/>
  <c r="R19" i="56" s="1"/>
  <c r="M19" i="56" a="1"/>
  <c r="M19" i="56" s="1"/>
  <c r="AF19" i="56"/>
  <c r="AG19" i="56"/>
  <c r="N19" i="56" a="1"/>
  <c r="N19" i="56" s="1"/>
  <c r="F19" i="56"/>
  <c r="J19" i="56" a="1"/>
  <c r="J19" i="56" s="1"/>
  <c r="AL19" i="56"/>
  <c r="G19" i="56" a="1"/>
  <c r="G19" i="56" s="1"/>
  <c r="O19" i="56" a="1"/>
  <c r="O19" i="56" s="1"/>
  <c r="L19" i="56" a="1"/>
  <c r="L19" i="56" s="1"/>
  <c r="I19" i="56" a="1"/>
  <c r="I19" i="56" s="1"/>
  <c r="Q19" i="56" a="1"/>
  <c r="Q19" i="56" s="1"/>
  <c r="AD19" i="56"/>
  <c r="R7" i="56" a="1"/>
  <c r="R7" i="56" s="1"/>
  <c r="N7" i="56" a="1"/>
  <c r="N7" i="56" s="1"/>
  <c r="H7" i="56" a="1"/>
  <c r="H7" i="56" s="1"/>
  <c r="Q7" i="56" a="1"/>
  <c r="Q7" i="56" s="1"/>
  <c r="I7" i="56" a="1"/>
  <c r="I7" i="56" s="1"/>
  <c r="AF7" i="56"/>
  <c r="E7" i="56" a="1"/>
  <c r="E7" i="56" s="1"/>
  <c r="O7" i="56" a="1"/>
  <c r="O7" i="56" s="1"/>
  <c r="G7" i="56" a="1"/>
  <c r="G7" i="56" s="1"/>
  <c r="P7" i="56" a="1"/>
  <c r="P7" i="56" s="1"/>
  <c r="L7" i="56" a="1"/>
  <c r="L7" i="56" s="1"/>
  <c r="M7" i="56" a="1"/>
  <c r="M7" i="56" s="1"/>
  <c r="F7" i="56"/>
  <c r="AG7" i="56"/>
  <c r="J7" i="56" a="1"/>
  <c r="J7" i="56" s="1"/>
  <c r="K7" i="56" a="1"/>
  <c r="K7" i="56" s="1"/>
  <c r="D7" i="56" a="1"/>
  <c r="D7" i="56" s="1"/>
  <c r="W27" i="56"/>
  <c r="K66" i="51"/>
  <c r="K34" i="51"/>
  <c r="K48" i="51"/>
  <c r="K5" i="51"/>
  <c r="K63" i="51"/>
  <c r="K20" i="51"/>
  <c r="K12" i="51"/>
  <c r="K51" i="51"/>
  <c r="K8" i="51"/>
  <c r="K39" i="51"/>
  <c r="K62" i="51"/>
  <c r="K30" i="51"/>
  <c r="K43" i="51"/>
  <c r="K57" i="51"/>
  <c r="K15" i="51"/>
  <c r="K45" i="51"/>
  <c r="K28" i="51"/>
  <c r="K19" i="51"/>
  <c r="K58" i="51"/>
  <c r="K26" i="51"/>
  <c r="K37" i="51"/>
  <c r="K52" i="51"/>
  <c r="K9" i="51"/>
  <c r="K40" i="51"/>
  <c r="K17" i="51"/>
  <c r="K42" i="51"/>
  <c r="K59" i="51"/>
  <c r="K60" i="51"/>
  <c r="K73" i="51"/>
  <c r="K54" i="51"/>
  <c r="K22" i="51"/>
  <c r="K32" i="51"/>
  <c r="K47" i="51"/>
  <c r="K4" i="51"/>
  <c r="K65" i="51"/>
  <c r="K35" i="51"/>
  <c r="K7" i="51"/>
  <c r="K31" i="51"/>
  <c r="K33" i="51"/>
  <c r="K50" i="51"/>
  <c r="K18" i="51"/>
  <c r="K69" i="51"/>
  <c r="K27" i="51"/>
  <c r="K41" i="51"/>
  <c r="K55" i="51"/>
  <c r="K72" i="51"/>
  <c r="K29" i="51"/>
  <c r="K10" i="51"/>
  <c r="K74" i="51"/>
  <c r="K46" i="51"/>
  <c r="K14" i="51"/>
  <c r="K64" i="51"/>
  <c r="K21" i="51"/>
  <c r="K36" i="51"/>
  <c r="K44" i="51"/>
  <c r="K67" i="51"/>
  <c r="K24" i="51"/>
  <c r="K71" i="51"/>
  <c r="K16" i="51"/>
  <c r="K61" i="51"/>
  <c r="K70" i="51"/>
  <c r="K38" i="51"/>
  <c r="K6" i="51"/>
  <c r="K53" i="51"/>
  <c r="K11" i="51"/>
  <c r="K68" i="51"/>
  <c r="K25" i="51"/>
  <c r="K23" i="51"/>
  <c r="K56" i="51"/>
  <c r="K13" i="51"/>
  <c r="K49" i="51"/>
  <c r="K39" i="50"/>
  <c r="K7" i="50"/>
  <c r="K32" i="50"/>
  <c r="K46" i="50"/>
  <c r="K34" i="50"/>
  <c r="K28" i="50"/>
  <c r="K67" i="50"/>
  <c r="K35" i="50"/>
  <c r="K69" i="50"/>
  <c r="K26" i="50"/>
  <c r="K41" i="50"/>
  <c r="K70" i="50"/>
  <c r="K17" i="50"/>
  <c r="K15" i="50"/>
  <c r="K63" i="50"/>
  <c r="K31" i="50"/>
  <c r="K64" i="50"/>
  <c r="K21" i="50"/>
  <c r="K60" i="50"/>
  <c r="K66" i="50"/>
  <c r="K24" i="50"/>
  <c r="K59" i="50"/>
  <c r="K27" i="50"/>
  <c r="K58" i="50"/>
  <c r="K49" i="50"/>
  <c r="K61" i="50"/>
  <c r="K18" i="50"/>
  <c r="K42" i="50"/>
  <c r="K14" i="50"/>
  <c r="K73" i="50"/>
  <c r="K53" i="50"/>
  <c r="K10" i="50"/>
  <c r="K68" i="50"/>
  <c r="K20" i="50"/>
  <c r="K38" i="50"/>
  <c r="K56" i="50"/>
  <c r="K45" i="50"/>
  <c r="K51" i="50"/>
  <c r="K19" i="50"/>
  <c r="K48" i="50"/>
  <c r="K5" i="50"/>
  <c r="K30" i="50"/>
  <c r="K22" i="50"/>
  <c r="K50" i="50"/>
  <c r="K8" i="50"/>
  <c r="K54" i="50"/>
  <c r="K47" i="50"/>
  <c r="K44" i="50"/>
  <c r="K11" i="50"/>
  <c r="K37" i="50"/>
  <c r="K4" i="50"/>
  <c r="K52" i="50"/>
  <c r="K40" i="50"/>
  <c r="K33" i="50"/>
  <c r="K18" i="48"/>
  <c r="K71" i="48"/>
  <c r="K55" i="48"/>
  <c r="K74" i="48"/>
  <c r="K44" i="48"/>
  <c r="K14" i="48"/>
  <c r="K15" i="48"/>
  <c r="K73" i="48"/>
  <c r="K34" i="48"/>
  <c r="K53" i="47"/>
  <c r="K17" i="47"/>
  <c r="K46" i="47"/>
  <c r="K44" i="47"/>
  <c r="K45" i="47"/>
  <c r="K8" i="47"/>
  <c r="K34" i="47"/>
  <c r="K58" i="47"/>
  <c r="K66" i="38"/>
  <c r="K26" i="38"/>
  <c r="K18" i="35"/>
  <c r="K36" i="34"/>
  <c r="K21" i="34"/>
  <c r="H42" i="18"/>
  <c r="H6" i="18"/>
  <c r="H46" i="18"/>
  <c r="H15" i="18"/>
  <c r="H69" i="18"/>
  <c r="H34" i="18"/>
  <c r="H43" i="18"/>
  <c r="H53" i="18"/>
  <c r="H18" i="18"/>
  <c r="H8" i="18"/>
  <c r="H60" i="18"/>
  <c r="H29" i="18"/>
  <c r="H70" i="18"/>
  <c r="H67" i="18"/>
  <c r="H32" i="18"/>
  <c r="H39" i="18"/>
  <c r="H51" i="18"/>
  <c r="H16" i="18"/>
  <c r="H10" i="18"/>
  <c r="H75" i="18"/>
  <c r="H58" i="18"/>
  <c r="H27" i="18"/>
  <c r="H68" i="18"/>
  <c r="H65" i="18"/>
  <c r="H30" i="18"/>
  <c r="H33" i="18"/>
  <c r="H49" i="18"/>
  <c r="H14" i="18"/>
  <c r="H41" i="18"/>
  <c r="H76" i="18"/>
  <c r="H56" i="18"/>
  <c r="H25" i="18"/>
  <c r="H62" i="18"/>
  <c r="H63" i="18"/>
  <c r="H13" i="18"/>
  <c r="H12" i="18"/>
  <c r="H47" i="18"/>
  <c r="H74" i="18"/>
  <c r="H59" i="18"/>
  <c r="H54" i="18"/>
  <c r="H23" i="18"/>
  <c r="H35" i="18"/>
  <c r="H44" i="18"/>
  <c r="H11" i="18"/>
  <c r="H61" i="18"/>
  <c r="H26" i="18"/>
  <c r="H66" i="18"/>
  <c r="H21" i="18"/>
  <c r="H9" i="18"/>
  <c r="H24" i="18"/>
  <c r="H7" i="18"/>
  <c r="H48" i="18"/>
  <c r="H17" i="18"/>
  <c r="H71" i="18"/>
  <c r="H36" i="18"/>
  <c r="H64" i="18"/>
  <c r="H55" i="18"/>
  <c r="H20" i="18"/>
  <c r="H31" i="18"/>
  <c r="H52" i="18"/>
  <c r="H40" i="18"/>
  <c r="H45" i="18"/>
  <c r="K18" i="33"/>
  <c r="K73" i="34"/>
  <c r="K4" i="34"/>
  <c r="K63" i="34"/>
  <c r="K57" i="34"/>
  <c r="K66" i="34"/>
  <c r="K53" i="34"/>
  <c r="K22" i="34"/>
  <c r="K41" i="34"/>
  <c r="K18" i="34"/>
  <c r="K34" i="34"/>
  <c r="K55" i="34"/>
  <c r="K29" i="34"/>
  <c r="K37" i="34"/>
  <c r="K43" i="34"/>
  <c r="K15" i="34"/>
  <c r="K49" i="34"/>
  <c r="K74" i="34"/>
  <c r="K67" i="34"/>
  <c r="K39" i="34"/>
  <c r="K19" i="34"/>
  <c r="K13" i="34"/>
  <c r="K50" i="34"/>
  <c r="K72" i="34"/>
  <c r="K11" i="34"/>
  <c r="K9" i="34"/>
  <c r="K59" i="34"/>
  <c r="K52" i="34"/>
  <c r="K48" i="34"/>
  <c r="K71" i="34"/>
  <c r="K62" i="34"/>
  <c r="K65" i="34"/>
  <c r="K64" i="34"/>
  <c r="K54" i="34"/>
  <c r="K8" i="34"/>
  <c r="K38" i="34"/>
  <c r="K14" i="34"/>
  <c r="K10" i="34"/>
  <c r="K16" i="34"/>
  <c r="K28" i="34"/>
  <c r="K44" i="34"/>
  <c r="K43" i="35"/>
  <c r="K60" i="35"/>
  <c r="K16" i="35"/>
  <c r="K66" i="35"/>
  <c r="K63" i="35"/>
  <c r="K59" i="35"/>
  <c r="K6" i="35"/>
  <c r="K25" i="35"/>
  <c r="K34" i="37"/>
  <c r="K55" i="37"/>
  <c r="K56" i="37"/>
  <c r="K60" i="37"/>
  <c r="H38" i="18"/>
  <c r="H19" i="18"/>
  <c r="K6" i="7"/>
  <c r="T9" i="56" s="1"/>
  <c r="K35" i="7"/>
  <c r="K59" i="7"/>
  <c r="K27" i="7"/>
  <c r="T30" i="56" s="1"/>
  <c r="G24" i="18"/>
  <c r="G58" i="18"/>
  <c r="G23" i="18"/>
  <c r="G55" i="18"/>
  <c r="G73" i="18"/>
  <c r="G46" i="18"/>
  <c r="G6" i="18"/>
  <c r="G33" i="18"/>
  <c r="G76" i="18"/>
  <c r="F21" i="18"/>
  <c r="G16" i="18"/>
  <c r="I14" i="18"/>
  <c r="G38" i="18"/>
  <c r="G70" i="18"/>
  <c r="G39" i="18"/>
  <c r="G61" i="18"/>
  <c r="G20" i="18"/>
  <c r="G56" i="18"/>
  <c r="G13" i="18"/>
  <c r="G51" i="18"/>
  <c r="H28" i="18"/>
  <c r="G8" i="18"/>
  <c r="G40" i="18"/>
  <c r="G74" i="18"/>
  <c r="G43" i="18"/>
  <c r="G65" i="18"/>
  <c r="G26" i="18"/>
  <c r="G60" i="18"/>
  <c r="G17" i="18"/>
  <c r="G63" i="18"/>
  <c r="G12" i="18"/>
  <c r="G44" i="18"/>
  <c r="G9" i="18"/>
  <c r="G47" i="18"/>
  <c r="G67" i="18"/>
  <c r="G30" i="18"/>
  <c r="G64" i="18"/>
  <c r="G21" i="18"/>
  <c r="G42" i="18"/>
  <c r="G18" i="18"/>
  <c r="G50" i="18"/>
  <c r="G15" i="18"/>
  <c r="G49" i="18"/>
  <c r="G69" i="18"/>
  <c r="G34" i="18"/>
  <c r="G68" i="18"/>
  <c r="G25" i="18"/>
  <c r="G22" i="18"/>
  <c r="G54" i="18"/>
  <c r="G19" i="18"/>
  <c r="G53" i="18"/>
  <c r="G71" i="18"/>
  <c r="G36" i="18"/>
  <c r="G72" i="18"/>
  <c r="I19" i="18"/>
  <c r="Z22" i="4"/>
  <c r="Z9" i="4"/>
  <c r="W29" i="56"/>
  <c r="W16" i="56"/>
  <c r="W17" i="56"/>
  <c r="W19" i="56"/>
  <c r="W8" i="56"/>
  <c r="Y10" i="4"/>
  <c r="Y16" i="4"/>
  <c r="Y8" i="4"/>
  <c r="Z28" i="4"/>
  <c r="Z20" i="4"/>
  <c r="W14" i="56"/>
  <c r="W18" i="56"/>
  <c r="W21" i="56"/>
  <c r="W9" i="56"/>
  <c r="AB28" i="4"/>
  <c r="W30" i="56"/>
  <c r="W20" i="56"/>
  <c r="W25" i="56"/>
  <c r="Z8" i="4"/>
  <c r="Z23" i="4"/>
  <c r="Z10" i="4"/>
  <c r="Z16" i="4"/>
  <c r="Z18" i="4"/>
  <c r="Z12" i="4"/>
  <c r="W28" i="56"/>
  <c r="W22" i="56"/>
  <c r="W10" i="56"/>
  <c r="Y9" i="4"/>
  <c r="Z11" i="4"/>
  <c r="Z7" i="4"/>
  <c r="W23" i="56"/>
  <c r="W15" i="56"/>
  <c r="W7" i="56"/>
  <c r="W26" i="56"/>
  <c r="U30" i="4"/>
  <c r="Z21" i="4"/>
  <c r="Z13" i="4"/>
  <c r="Z19" i="4"/>
  <c r="W11" i="56"/>
  <c r="W24" i="56"/>
  <c r="W13" i="56"/>
  <c r="AM6" i="4"/>
  <c r="AN6" i="4" s="1"/>
  <c r="AL6" i="56"/>
  <c r="AM6" i="56" s="1"/>
  <c r="K5" i="37"/>
  <c r="K31" i="37"/>
  <c r="K53" i="37"/>
  <c r="K57" i="37"/>
  <c r="K26" i="37"/>
  <c r="K35" i="37"/>
  <c r="K22" i="37"/>
  <c r="AA25" i="56" s="1"/>
  <c r="K14" i="37"/>
  <c r="K73" i="37"/>
  <c r="K66" i="37"/>
  <c r="K45" i="37"/>
  <c r="K19" i="37"/>
  <c r="AA22" i="56" s="1"/>
  <c r="K29" i="37"/>
  <c r="K63" i="37"/>
  <c r="K61" i="37"/>
  <c r="K47" i="37"/>
  <c r="K59" i="37"/>
  <c r="K36" i="37"/>
  <c r="K70" i="37"/>
  <c r="K62" i="37"/>
  <c r="K43" i="37"/>
  <c r="K54" i="37"/>
  <c r="K46" i="37"/>
  <c r="K72" i="37"/>
  <c r="K9" i="37"/>
  <c r="AA12" i="56" s="1"/>
  <c r="K74" i="37"/>
  <c r="E76" i="18"/>
  <c r="K49" i="37"/>
  <c r="K15" i="37"/>
  <c r="AA18" i="56" s="1"/>
  <c r="K27" i="37"/>
  <c r="AA30" i="56" s="1"/>
  <c r="K71" i="37"/>
  <c r="K50" i="37"/>
  <c r="K38" i="37"/>
  <c r="AB13" i="4"/>
  <c r="AB14" i="4"/>
  <c r="AB24" i="4"/>
  <c r="AB19" i="4"/>
  <c r="D10" i="35" l="1"/>
  <c r="D26" i="37"/>
  <c r="D25" i="7"/>
  <c r="K59" i="39"/>
  <c r="K19" i="39"/>
  <c r="AI22" i="4" s="1"/>
  <c r="K21" i="39"/>
  <c r="AI24" i="4" s="1"/>
  <c r="K49" i="39"/>
  <c r="K70" i="39"/>
  <c r="K42" i="39"/>
  <c r="K14" i="35"/>
  <c r="K69" i="35"/>
  <c r="K20" i="35"/>
  <c r="K68" i="35"/>
  <c r="K35" i="35"/>
  <c r="K9" i="35"/>
  <c r="K37" i="35"/>
  <c r="K74" i="35"/>
  <c r="K53" i="35"/>
  <c r="K37" i="38"/>
  <c r="K16" i="49"/>
  <c r="K46" i="35"/>
  <c r="K56" i="35"/>
  <c r="K13" i="35"/>
  <c r="K12" i="35"/>
  <c r="K67" i="35"/>
  <c r="K4" i="35"/>
  <c r="K7" i="35"/>
  <c r="K51" i="35"/>
  <c r="K57" i="49"/>
  <c r="K64" i="49"/>
  <c r="K52" i="35"/>
  <c r="K38" i="35"/>
  <c r="K40" i="35"/>
  <c r="K55" i="35"/>
  <c r="K47" i="35"/>
  <c r="K49" i="35"/>
  <c r="K57" i="35"/>
  <c r="K8" i="35"/>
  <c r="K22" i="35"/>
  <c r="K70" i="35"/>
  <c r="K17" i="35"/>
  <c r="K19" i="35"/>
  <c r="K15" i="35"/>
  <c r="K21" i="35"/>
  <c r="K45" i="35"/>
  <c r="K73" i="35"/>
  <c r="K26" i="35"/>
  <c r="K30" i="35"/>
  <c r="K72" i="35"/>
  <c r="K23" i="35"/>
  <c r="K5" i="35"/>
  <c r="K10" i="35"/>
  <c r="K64" i="35"/>
  <c r="K24" i="35"/>
  <c r="K28" i="35"/>
  <c r="K58" i="35"/>
  <c r="K65" i="35"/>
  <c r="K39" i="35"/>
  <c r="K33" i="35"/>
  <c r="K41" i="35"/>
  <c r="K61" i="35"/>
  <c r="K48" i="35"/>
  <c r="K62" i="35"/>
  <c r="K36" i="35"/>
  <c r="K42" i="35"/>
  <c r="K32" i="35"/>
  <c r="K54" i="35"/>
  <c r="K27" i="35"/>
  <c r="K31" i="35"/>
  <c r="K34" i="35"/>
  <c r="K29" i="35"/>
  <c r="K71" i="35"/>
  <c r="D19" i="7"/>
  <c r="D16" i="30"/>
  <c r="D20" i="51"/>
  <c r="D10" i="39"/>
  <c r="D40" i="39"/>
  <c r="K26" i="47"/>
  <c r="K41" i="47"/>
  <c r="K43" i="47"/>
  <c r="K16" i="47"/>
  <c r="K11" i="47"/>
  <c r="K14" i="47"/>
  <c r="K72" i="47"/>
  <c r="K62" i="47"/>
  <c r="K54" i="47"/>
  <c r="K25" i="33"/>
  <c r="K6" i="47"/>
  <c r="K13" i="47"/>
  <c r="K66" i="47"/>
  <c r="K5" i="47"/>
  <c r="K59" i="47"/>
  <c r="K21" i="47"/>
  <c r="K60" i="47"/>
  <c r="K40" i="47"/>
  <c r="K39" i="47"/>
  <c r="K69" i="47"/>
  <c r="K36" i="47"/>
  <c r="K27" i="47"/>
  <c r="K47" i="47"/>
  <c r="K19" i="47"/>
  <c r="K7" i="47"/>
  <c r="K30" i="47"/>
  <c r="K20" i="47"/>
  <c r="K33" i="47"/>
  <c r="K55" i="47"/>
  <c r="K48" i="47"/>
  <c r="K71" i="47"/>
  <c r="K38" i="47"/>
  <c r="K9" i="47"/>
  <c r="K61" i="47"/>
  <c r="K74" i="47"/>
  <c r="K63" i="47"/>
  <c r="K51" i="47"/>
  <c r="K49" i="47"/>
  <c r="K24" i="47"/>
  <c r="K64" i="47"/>
  <c r="K70" i="47"/>
  <c r="K52" i="47"/>
  <c r="K29" i="47"/>
  <c r="K65" i="47"/>
  <c r="K18" i="47"/>
  <c r="K25" i="47"/>
  <c r="K56" i="47"/>
  <c r="K32" i="47"/>
  <c r="K12" i="47"/>
  <c r="K73" i="47"/>
  <c r="K10" i="47"/>
  <c r="K15" i="47"/>
  <c r="K37" i="47"/>
  <c r="K50" i="47"/>
  <c r="K68" i="47"/>
  <c r="K31" i="47"/>
  <c r="K4" i="47"/>
  <c r="K35" i="47"/>
  <c r="K28" i="47"/>
  <c r="K42" i="47"/>
  <c r="K57" i="47"/>
  <c r="K23" i="47"/>
  <c r="K67" i="47"/>
  <c r="P3" i="6"/>
  <c r="P4" i="6" s="1"/>
  <c r="Q4" i="6" s="1"/>
  <c r="R3" i="6"/>
  <c r="N3" i="6"/>
  <c r="C62" i="18"/>
  <c r="D62" i="18"/>
  <c r="D53" i="37"/>
  <c r="C53" i="37"/>
  <c r="C46" i="36"/>
  <c r="D46" i="36"/>
  <c r="K58" i="38"/>
  <c r="K51" i="38"/>
  <c r="K64" i="38"/>
  <c r="K48" i="49"/>
  <c r="K71" i="49"/>
  <c r="K74" i="49"/>
  <c r="C47" i="49"/>
  <c r="U14" i="42"/>
  <c r="D44" i="18"/>
  <c r="C48" i="38"/>
  <c r="D48" i="38"/>
  <c r="C50" i="18"/>
  <c r="D50" i="18"/>
  <c r="C56" i="42"/>
  <c r="D56" i="42"/>
  <c r="C64" i="37"/>
  <c r="D64" i="37"/>
  <c r="C72" i="48"/>
  <c r="D72" i="48"/>
  <c r="D49" i="49"/>
  <c r="C49" i="49"/>
  <c r="C49" i="48"/>
  <c r="D49" i="48"/>
  <c r="C57" i="36"/>
  <c r="D57" i="36"/>
  <c r="C57" i="42"/>
  <c r="D57" i="42"/>
  <c r="C65" i="42"/>
  <c r="D65" i="42"/>
  <c r="D73" i="30"/>
  <c r="C73" i="30"/>
  <c r="C66" i="50"/>
  <c r="D66" i="50"/>
  <c r="C43" i="36"/>
  <c r="D43" i="36"/>
  <c r="C43" i="47"/>
  <c r="D43" i="47"/>
  <c r="C51" i="35"/>
  <c r="D51" i="35"/>
  <c r="C51" i="48"/>
  <c r="D51" i="48"/>
  <c r="C59" i="47"/>
  <c r="D59" i="47"/>
  <c r="C59" i="48"/>
  <c r="D59" i="48"/>
  <c r="C67" i="37"/>
  <c r="D67" i="37"/>
  <c r="D67" i="49"/>
  <c r="C67" i="49"/>
  <c r="D47" i="7"/>
  <c r="C47" i="7"/>
  <c r="D44" i="35"/>
  <c r="C44" i="35"/>
  <c r="C44" i="38"/>
  <c r="D44" i="38"/>
  <c r="D52" i="41"/>
  <c r="O52" i="41"/>
  <c r="S55" i="56" s="1"/>
  <c r="C52" i="41"/>
  <c r="C52" i="30"/>
  <c r="D52" i="30"/>
  <c r="D60" i="35"/>
  <c r="C60" i="35"/>
  <c r="D60" i="39"/>
  <c r="C60" i="39"/>
  <c r="C68" i="30"/>
  <c r="D68" i="30"/>
  <c r="D68" i="41"/>
  <c r="O68" i="41"/>
  <c r="S71" i="56" s="1"/>
  <c r="C68" i="41"/>
  <c r="C57" i="7"/>
  <c r="D57" i="7"/>
  <c r="D45" i="37"/>
  <c r="C45" i="37"/>
  <c r="C45" i="39"/>
  <c r="D45" i="39"/>
  <c r="D53" i="48"/>
  <c r="C53" i="48"/>
  <c r="C53" i="39"/>
  <c r="D53" i="39"/>
  <c r="C61" i="38"/>
  <c r="D61" i="38"/>
  <c r="C61" i="51"/>
  <c r="D61" i="51"/>
  <c r="C69" i="48"/>
  <c r="D69" i="48"/>
  <c r="C46" i="35"/>
  <c r="D46" i="35"/>
  <c r="C46" i="48"/>
  <c r="D46" i="48"/>
  <c r="C54" i="50"/>
  <c r="D54" i="50"/>
  <c r="C62" i="30"/>
  <c r="D62" i="30"/>
  <c r="C70" i="49"/>
  <c r="D70" i="49"/>
  <c r="D70" i="30"/>
  <c r="C70" i="30"/>
  <c r="D52" i="35"/>
  <c r="C52" i="35"/>
  <c r="D47" i="50"/>
  <c r="C47" i="50"/>
  <c r="D55" i="42"/>
  <c r="C55" i="42"/>
  <c r="D55" i="30"/>
  <c r="C55" i="30"/>
  <c r="D63" i="41"/>
  <c r="O63" i="41"/>
  <c r="S66" i="56" s="1"/>
  <c r="C64" i="38"/>
  <c r="D64" i="38"/>
  <c r="C73" i="39"/>
  <c r="D73" i="39"/>
  <c r="C43" i="51"/>
  <c r="D43" i="51"/>
  <c r="C59" i="37"/>
  <c r="D59" i="37"/>
  <c r="D44" i="36"/>
  <c r="C44" i="36"/>
  <c r="D61" i="42"/>
  <c r="C61" i="42"/>
  <c r="D54" i="37"/>
  <c r="C54" i="37"/>
  <c r="C70" i="39"/>
  <c r="D70" i="39"/>
  <c r="D55" i="39"/>
  <c r="C55" i="39"/>
  <c r="K53" i="38"/>
  <c r="K67" i="38"/>
  <c r="K54" i="38"/>
  <c r="K65" i="49"/>
  <c r="K54" i="49"/>
  <c r="K66" i="49"/>
  <c r="D41" i="47"/>
  <c r="D58" i="39"/>
  <c r="C61" i="18"/>
  <c r="D61" i="18"/>
  <c r="D48" i="35"/>
  <c r="C48" i="35"/>
  <c r="C48" i="49"/>
  <c r="D48" i="49"/>
  <c r="D56" i="36"/>
  <c r="C56" i="36"/>
  <c r="D56" i="37"/>
  <c r="C56" i="37"/>
  <c r="C64" i="48"/>
  <c r="D64" i="48"/>
  <c r="O72" i="41"/>
  <c r="S75" i="56" s="1"/>
  <c r="C72" i="41"/>
  <c r="D72" i="41"/>
  <c r="C49" i="30"/>
  <c r="D49" i="30"/>
  <c r="C49" i="41"/>
  <c r="D49" i="41"/>
  <c r="O49" i="41"/>
  <c r="S52" i="56" s="1"/>
  <c r="D57" i="37"/>
  <c r="C57" i="37"/>
  <c r="D57" i="41"/>
  <c r="C57" i="41"/>
  <c r="O57" i="41"/>
  <c r="S60" i="56" s="1"/>
  <c r="C65" i="49"/>
  <c r="D65" i="49"/>
  <c r="D67" i="18"/>
  <c r="C67" i="18"/>
  <c r="D73" i="49"/>
  <c r="C73" i="49"/>
  <c r="D75" i="18"/>
  <c r="C75" i="18"/>
  <c r="C53" i="7"/>
  <c r="D53" i="7"/>
  <c r="C42" i="41"/>
  <c r="O42" i="41"/>
  <c r="S45" i="56" s="1"/>
  <c r="C43" i="7"/>
  <c r="D43" i="7"/>
  <c r="C43" i="37"/>
  <c r="D43" i="37"/>
  <c r="D51" i="51"/>
  <c r="C51" i="51"/>
  <c r="C59" i="30"/>
  <c r="D59" i="30"/>
  <c r="D59" i="50"/>
  <c r="C59" i="50"/>
  <c r="D69" i="18"/>
  <c r="C69" i="18"/>
  <c r="D63" i="7"/>
  <c r="C63" i="7"/>
  <c r="C44" i="47"/>
  <c r="D44" i="47"/>
  <c r="D52" i="39"/>
  <c r="C52" i="39"/>
  <c r="D52" i="42"/>
  <c r="C52" i="42"/>
  <c r="D60" i="37"/>
  <c r="C60" i="37"/>
  <c r="C60" i="50"/>
  <c r="D60" i="50"/>
  <c r="D68" i="36"/>
  <c r="C68" i="36"/>
  <c r="C68" i="50"/>
  <c r="D68" i="50"/>
  <c r="C67" i="7"/>
  <c r="D67" i="7"/>
  <c r="D45" i="48"/>
  <c r="C45" i="48"/>
  <c r="C63" i="18"/>
  <c r="D63" i="18"/>
  <c r="D69" i="47"/>
  <c r="C69" i="47"/>
  <c r="D46" i="30"/>
  <c r="C46" i="30"/>
  <c r="C46" i="50"/>
  <c r="D46" i="50"/>
  <c r="D54" i="35"/>
  <c r="C54" i="35"/>
  <c r="O54" i="41"/>
  <c r="S57" i="56" s="1"/>
  <c r="C54" i="41"/>
  <c r="D54" i="41"/>
  <c r="D62" i="39"/>
  <c r="C62" i="39"/>
  <c r="C62" i="47"/>
  <c r="D62" i="47"/>
  <c r="D70" i="42"/>
  <c r="C70" i="42"/>
  <c r="C67" i="35"/>
  <c r="D67" i="35"/>
  <c r="C52" i="7"/>
  <c r="D52" i="7"/>
  <c r="D47" i="41"/>
  <c r="O47" i="41"/>
  <c r="S50" i="56" s="1"/>
  <c r="D55" i="47"/>
  <c r="C55" i="47"/>
  <c r="D57" i="18"/>
  <c r="C57" i="18"/>
  <c r="D63" i="47"/>
  <c r="C63" i="47"/>
  <c r="D65" i="18"/>
  <c r="C65" i="18"/>
  <c r="D71" i="47"/>
  <c r="C71" i="47"/>
  <c r="C71" i="50"/>
  <c r="D71" i="50"/>
  <c r="C64" i="51"/>
  <c r="D64" i="51"/>
  <c r="C49" i="37"/>
  <c r="D49" i="37"/>
  <c r="C67" i="51"/>
  <c r="D67" i="51"/>
  <c r="C69" i="37"/>
  <c r="D69" i="37"/>
  <c r="D63" i="39"/>
  <c r="C63" i="39"/>
  <c r="K72" i="38"/>
  <c r="K17" i="38"/>
  <c r="K73" i="38"/>
  <c r="K70" i="49"/>
  <c r="K50" i="49"/>
  <c r="K37" i="49"/>
  <c r="K55" i="49"/>
  <c r="D50" i="36"/>
  <c r="D42" i="48"/>
  <c r="D58" i="51"/>
  <c r="D40" i="30"/>
  <c r="C25" i="50"/>
  <c r="C44" i="42"/>
  <c r="D44" i="42"/>
  <c r="D48" i="48"/>
  <c r="C48" i="48"/>
  <c r="C48" i="50"/>
  <c r="D48" i="50"/>
  <c r="C56" i="49"/>
  <c r="D56" i="49"/>
  <c r="D56" i="48"/>
  <c r="C56" i="48"/>
  <c r="C72" i="35"/>
  <c r="D72" i="35"/>
  <c r="E74" i="18" s="1"/>
  <c r="D72" i="42"/>
  <c r="C72" i="42"/>
  <c r="C46" i="7"/>
  <c r="D46" i="7"/>
  <c r="D41" i="37"/>
  <c r="C41" i="37"/>
  <c r="C49" i="35"/>
  <c r="D49" i="35"/>
  <c r="D51" i="18"/>
  <c r="C51" i="18"/>
  <c r="C59" i="18"/>
  <c r="D59" i="18"/>
  <c r="C65" i="51"/>
  <c r="D65" i="51"/>
  <c r="C73" i="38"/>
  <c r="D73" i="38"/>
  <c r="C73" i="51"/>
  <c r="D73" i="51"/>
  <c r="C51" i="49"/>
  <c r="D51" i="49"/>
  <c r="C56" i="7"/>
  <c r="D56" i="7"/>
  <c r="C42" i="50"/>
  <c r="D42" i="50"/>
  <c r="C58" i="41"/>
  <c r="O58" i="41"/>
  <c r="S61" i="56" s="1"/>
  <c r="C60" i="7"/>
  <c r="D60" i="7"/>
  <c r="C43" i="48"/>
  <c r="D43" i="48"/>
  <c r="C51" i="38"/>
  <c r="D51" i="38"/>
  <c r="C59" i="49"/>
  <c r="D59" i="49"/>
  <c r="C67" i="42"/>
  <c r="D67" i="42"/>
  <c r="D46" i="18"/>
  <c r="C46" i="18"/>
  <c r="D52" i="36"/>
  <c r="C52" i="36"/>
  <c r="C52" i="50"/>
  <c r="D52" i="50"/>
  <c r="C60" i="48"/>
  <c r="D60" i="48"/>
  <c r="C60" i="41"/>
  <c r="O60" i="41"/>
  <c r="S63" i="56" s="1"/>
  <c r="D60" i="41"/>
  <c r="D68" i="47"/>
  <c r="C68" i="47"/>
  <c r="D70" i="18"/>
  <c r="C70" i="18"/>
  <c r="C70" i="7"/>
  <c r="D70" i="7"/>
  <c r="C45" i="42"/>
  <c r="D45" i="42"/>
  <c r="C53" i="42"/>
  <c r="D53" i="42"/>
  <c r="C61" i="37"/>
  <c r="D61" i="37"/>
  <c r="C69" i="41"/>
  <c r="O69" i="41"/>
  <c r="S72" i="56" s="1"/>
  <c r="D69" i="41"/>
  <c r="D46" i="47"/>
  <c r="C46" i="47"/>
  <c r="D48" i="7"/>
  <c r="C48" i="7"/>
  <c r="C46" i="42"/>
  <c r="D46" i="42"/>
  <c r="C54" i="47"/>
  <c r="D54" i="47"/>
  <c r="C54" i="38"/>
  <c r="D54" i="38"/>
  <c r="D62" i="36"/>
  <c r="C62" i="36"/>
  <c r="O62" i="41"/>
  <c r="S65" i="56" s="1"/>
  <c r="D62" i="41"/>
  <c r="C62" i="41"/>
  <c r="D72" i="18"/>
  <c r="C72" i="18"/>
  <c r="C68" i="7"/>
  <c r="D68" i="7"/>
  <c r="E70" i="18" s="1"/>
  <c r="D49" i="18"/>
  <c r="C49" i="18"/>
  <c r="D47" i="39"/>
  <c r="C47" i="39"/>
  <c r="D55" i="37"/>
  <c r="C55" i="37"/>
  <c r="D55" i="51"/>
  <c r="C55" i="51"/>
  <c r="D63" i="51"/>
  <c r="C63" i="51"/>
  <c r="D71" i="38"/>
  <c r="C71" i="38"/>
  <c r="D71" i="37"/>
  <c r="C71" i="37"/>
  <c r="D71" i="51"/>
  <c r="C71" i="51"/>
  <c r="C66" i="18"/>
  <c r="D66" i="18"/>
  <c r="D60" i="36"/>
  <c r="C60" i="36"/>
  <c r="C59" i="35"/>
  <c r="D59" i="35"/>
  <c r="C54" i="7"/>
  <c r="D54" i="7"/>
  <c r="E56" i="18" s="1"/>
  <c r="C53" i="41"/>
  <c r="O53" i="41"/>
  <c r="S56" i="56" s="1"/>
  <c r="C69" i="30"/>
  <c r="D69" i="30"/>
  <c r="D54" i="36"/>
  <c r="C54" i="36"/>
  <c r="D55" i="38"/>
  <c r="C55" i="38"/>
  <c r="D55" i="50"/>
  <c r="C55" i="50"/>
  <c r="K70" i="38"/>
  <c r="K27" i="38"/>
  <c r="K74" i="38"/>
  <c r="K11" i="49"/>
  <c r="K10" i="49"/>
  <c r="K28" i="49"/>
  <c r="K38" i="49"/>
  <c r="S59" i="56"/>
  <c r="C63" i="35"/>
  <c r="D50" i="30"/>
  <c r="D48" i="30"/>
  <c r="D68" i="18"/>
  <c r="D57" i="50"/>
  <c r="C57" i="50"/>
  <c r="D55" i="7"/>
  <c r="C55" i="7"/>
  <c r="D48" i="51"/>
  <c r="C48" i="51"/>
  <c r="C48" i="36"/>
  <c r="D48" i="36"/>
  <c r="C56" i="50"/>
  <c r="D56" i="50"/>
  <c r="C56" i="39"/>
  <c r="D56" i="39"/>
  <c r="C64" i="49"/>
  <c r="D64" i="49"/>
  <c r="C72" i="36"/>
  <c r="D72" i="36"/>
  <c r="C72" i="49"/>
  <c r="D72" i="49"/>
  <c r="C49" i="7"/>
  <c r="D49" i="7"/>
  <c r="D41" i="49"/>
  <c r="C41" i="49"/>
  <c r="D49" i="51"/>
  <c r="C49" i="51"/>
  <c r="C65" i="41"/>
  <c r="D65" i="41"/>
  <c r="O65" i="41"/>
  <c r="S68" i="56" s="1"/>
  <c r="C65" i="36"/>
  <c r="D65" i="36"/>
  <c r="C65" i="30"/>
  <c r="D65" i="30"/>
  <c r="D73" i="50"/>
  <c r="C73" i="50"/>
  <c r="C69" i="7"/>
  <c r="D69" i="7"/>
  <c r="C50" i="50"/>
  <c r="D50" i="50"/>
  <c r="C58" i="50"/>
  <c r="D58" i="50"/>
  <c r="C66" i="41"/>
  <c r="O66" i="41"/>
  <c r="S69" i="56" s="1"/>
  <c r="C74" i="41"/>
  <c r="O74" i="41"/>
  <c r="S77" i="56" s="1"/>
  <c r="D74" i="50"/>
  <c r="C74" i="50"/>
  <c r="D72" i="38"/>
  <c r="C72" i="38"/>
  <c r="D43" i="50"/>
  <c r="C43" i="50"/>
  <c r="D43" i="30"/>
  <c r="C43" i="30"/>
  <c r="C51" i="39"/>
  <c r="D51" i="39"/>
  <c r="C59" i="36"/>
  <c r="D59" i="36"/>
  <c r="D59" i="41"/>
  <c r="C59" i="41"/>
  <c r="O59" i="41"/>
  <c r="S62" i="56" s="1"/>
  <c r="C67" i="48"/>
  <c r="D67" i="48"/>
  <c r="C67" i="41"/>
  <c r="O67" i="41"/>
  <c r="S70" i="56" s="1"/>
  <c r="D67" i="41"/>
  <c r="D44" i="49"/>
  <c r="C44" i="49"/>
  <c r="C44" i="51"/>
  <c r="D44" i="51"/>
  <c r="C52" i="47"/>
  <c r="D52" i="47"/>
  <c r="C52" i="51"/>
  <c r="D52" i="51"/>
  <c r="D60" i="42"/>
  <c r="C60" i="42"/>
  <c r="D68" i="49"/>
  <c r="C68" i="49"/>
  <c r="C73" i="7"/>
  <c r="D73" i="7"/>
  <c r="C45" i="35"/>
  <c r="D45" i="35"/>
  <c r="E47" i="18" s="1"/>
  <c r="C45" i="41"/>
  <c r="O45" i="41"/>
  <c r="S48" i="56" s="1"/>
  <c r="C53" i="35"/>
  <c r="D53" i="35"/>
  <c r="D53" i="30"/>
  <c r="C53" i="30"/>
  <c r="C61" i="35"/>
  <c r="D61" i="35"/>
  <c r="C61" i="48"/>
  <c r="D61" i="48"/>
  <c r="C69" i="38"/>
  <c r="D69" i="38"/>
  <c r="D69" i="51"/>
  <c r="C69" i="51"/>
  <c r="D64" i="7"/>
  <c r="C64" i="7"/>
  <c r="D48" i="18"/>
  <c r="C48" i="18"/>
  <c r="C54" i="42"/>
  <c r="D54" i="42"/>
  <c r="C62" i="38"/>
  <c r="D62" i="38"/>
  <c r="D64" i="18"/>
  <c r="C64" i="18"/>
  <c r="C70" i="38"/>
  <c r="D70" i="38"/>
  <c r="C70" i="51"/>
  <c r="D70" i="51"/>
  <c r="D47" i="51"/>
  <c r="C47" i="51"/>
  <c r="D47" i="30"/>
  <c r="C47" i="30"/>
  <c r="D55" i="48"/>
  <c r="C55" i="48"/>
  <c r="D63" i="38"/>
  <c r="C63" i="38"/>
  <c r="D71" i="48"/>
  <c r="C71" i="48"/>
  <c r="D71" i="41"/>
  <c r="O71" i="41"/>
  <c r="S74" i="56" s="1"/>
  <c r="E66" i="18"/>
  <c r="D65" i="35"/>
  <c r="C65" i="35"/>
  <c r="C51" i="37"/>
  <c r="D51" i="37"/>
  <c r="C67" i="39"/>
  <c r="D67" i="39"/>
  <c r="C54" i="18"/>
  <c r="D54" i="18"/>
  <c r="C45" i="36"/>
  <c r="D45" i="36"/>
  <c r="K71" i="38"/>
  <c r="K36" i="38"/>
  <c r="K44" i="49"/>
  <c r="K53" i="49"/>
  <c r="K33" i="49"/>
  <c r="C71" i="35"/>
  <c r="D9" i="7"/>
  <c r="D54" i="48"/>
  <c r="C54" i="48"/>
  <c r="D40" i="35"/>
  <c r="C40" i="35"/>
  <c r="O48" i="41"/>
  <c r="S51" i="56" s="1"/>
  <c r="C48" i="41"/>
  <c r="D48" i="41"/>
  <c r="D56" i="41"/>
  <c r="O56" i="41"/>
  <c r="C56" i="41"/>
  <c r="C64" i="35"/>
  <c r="D64" i="35"/>
  <c r="C64" i="39"/>
  <c r="D64" i="39"/>
  <c r="C72" i="50"/>
  <c r="D72" i="50"/>
  <c r="D70" i="50"/>
  <c r="C70" i="50"/>
  <c r="C59" i="7"/>
  <c r="D59" i="7"/>
  <c r="C41" i="38"/>
  <c r="D41" i="38"/>
  <c r="C49" i="38"/>
  <c r="D49" i="38"/>
  <c r="D57" i="30"/>
  <c r="C57" i="30"/>
  <c r="C65" i="38"/>
  <c r="D65" i="38"/>
  <c r="C73" i="37"/>
  <c r="D73" i="37"/>
  <c r="C43" i="35"/>
  <c r="D43" i="35"/>
  <c r="C50" i="41"/>
  <c r="O50" i="41"/>
  <c r="S53" i="56" s="1"/>
  <c r="C45" i="18"/>
  <c r="D45" i="18"/>
  <c r="C51" i="36"/>
  <c r="D51" i="36"/>
  <c r="C53" i="18"/>
  <c r="D53" i="18"/>
  <c r="C59" i="51"/>
  <c r="D59" i="51"/>
  <c r="C59" i="42"/>
  <c r="D59" i="42"/>
  <c r="C67" i="30"/>
  <c r="D67" i="30"/>
  <c r="C44" i="41"/>
  <c r="O44" i="41"/>
  <c r="S47" i="56" s="1"/>
  <c r="D44" i="41"/>
  <c r="D44" i="39"/>
  <c r="C44" i="39"/>
  <c r="C52" i="37"/>
  <c r="D52" i="37"/>
  <c r="D60" i="51"/>
  <c r="C60" i="51"/>
  <c r="C60" i="47"/>
  <c r="D60" i="47"/>
  <c r="C68" i="38"/>
  <c r="D68" i="38"/>
  <c r="C68" i="37"/>
  <c r="D68" i="37"/>
  <c r="D49" i="39"/>
  <c r="C49" i="39"/>
  <c r="C45" i="38"/>
  <c r="D45" i="38"/>
  <c r="D45" i="30"/>
  <c r="C45" i="30"/>
  <c r="C53" i="47"/>
  <c r="D53" i="47"/>
  <c r="D55" i="18"/>
  <c r="C55" i="18"/>
  <c r="C61" i="36"/>
  <c r="D61" i="36"/>
  <c r="C61" i="30"/>
  <c r="D61" i="30"/>
  <c r="C69" i="35"/>
  <c r="D69" i="35"/>
  <c r="D71" i="18"/>
  <c r="C71" i="18"/>
  <c r="D46" i="51"/>
  <c r="C46" i="51"/>
  <c r="C54" i="49"/>
  <c r="D54" i="49"/>
  <c r="C62" i="42"/>
  <c r="D62" i="42"/>
  <c r="C62" i="51"/>
  <c r="D62" i="51"/>
  <c r="C70" i="47"/>
  <c r="D70" i="47"/>
  <c r="O70" i="41"/>
  <c r="S73" i="56" s="1"/>
  <c r="C70" i="41"/>
  <c r="D70" i="41"/>
  <c r="D47" i="42"/>
  <c r="C47" i="42"/>
  <c r="D63" i="48"/>
  <c r="C63" i="48"/>
  <c r="D63" i="42"/>
  <c r="C63" i="42"/>
  <c r="D73" i="18"/>
  <c r="C73" i="18"/>
  <c r="D56" i="38"/>
  <c r="C56" i="38"/>
  <c r="C72" i="37"/>
  <c r="D72" i="37"/>
  <c r="C49" i="42"/>
  <c r="D49" i="42"/>
  <c r="D65" i="39"/>
  <c r="C65" i="39"/>
  <c r="D43" i="38"/>
  <c r="C43" i="38"/>
  <c r="C68" i="42"/>
  <c r="D68" i="42"/>
  <c r="C53" i="38"/>
  <c r="D53" i="38"/>
  <c r="C61" i="39"/>
  <c r="D61" i="39"/>
  <c r="C46" i="37"/>
  <c r="D46" i="37"/>
  <c r="C70" i="36"/>
  <c r="D70" i="36"/>
  <c r="D47" i="48"/>
  <c r="C47" i="48"/>
  <c r="D71" i="30"/>
  <c r="C71" i="30"/>
  <c r="K13" i="38"/>
  <c r="K38" i="38"/>
  <c r="K8" i="38"/>
  <c r="K73" i="49"/>
  <c r="K39" i="49"/>
  <c r="K61" i="49"/>
  <c r="D18" i="35"/>
  <c r="D48" i="47"/>
  <c r="D66" i="48"/>
  <c r="D33" i="37"/>
  <c r="D71" i="7"/>
  <c r="E73" i="18" s="1"/>
  <c r="C71" i="7"/>
  <c r="D40" i="41"/>
  <c r="C40" i="41"/>
  <c r="C48" i="42"/>
  <c r="D48" i="42"/>
  <c r="D58" i="18"/>
  <c r="C58" i="18"/>
  <c r="D64" i="42"/>
  <c r="C64" i="42"/>
  <c r="D72" i="51"/>
  <c r="C72" i="51"/>
  <c r="C72" i="39"/>
  <c r="D72" i="39"/>
  <c r="D57" i="48"/>
  <c r="C57" i="48"/>
  <c r="C62" i="7"/>
  <c r="D62" i="7"/>
  <c r="E64" i="18" s="1"/>
  <c r="D49" i="36"/>
  <c r="C49" i="36"/>
  <c r="D57" i="51"/>
  <c r="C57" i="51"/>
  <c r="D65" i="50"/>
  <c r="C65" i="50"/>
  <c r="D65" i="37"/>
  <c r="C65" i="37"/>
  <c r="C73" i="48"/>
  <c r="D73" i="48"/>
  <c r="D43" i="42"/>
  <c r="C43" i="42"/>
  <c r="D51" i="50"/>
  <c r="C51" i="50"/>
  <c r="D51" i="41"/>
  <c r="O51" i="41"/>
  <c r="S54" i="56" s="1"/>
  <c r="C51" i="41"/>
  <c r="C59" i="38"/>
  <c r="D59" i="38"/>
  <c r="C67" i="36"/>
  <c r="D67" i="36"/>
  <c r="C67" i="38"/>
  <c r="D67" i="38"/>
  <c r="C62" i="35"/>
  <c r="D62" i="35"/>
  <c r="D44" i="37"/>
  <c r="C44" i="37"/>
  <c r="C44" i="50"/>
  <c r="D44" i="50"/>
  <c r="C52" i="48"/>
  <c r="D52" i="48"/>
  <c r="D60" i="49"/>
  <c r="C60" i="49"/>
  <c r="C68" i="48"/>
  <c r="D68" i="48"/>
  <c r="D47" i="37"/>
  <c r="C47" i="37"/>
  <c r="D45" i="47"/>
  <c r="C45" i="47"/>
  <c r="D45" i="50"/>
  <c r="C45" i="50"/>
  <c r="C53" i="51"/>
  <c r="D53" i="51"/>
  <c r="C61" i="41"/>
  <c r="O61" i="41"/>
  <c r="S64" i="56" s="1"/>
  <c r="D61" i="41"/>
  <c r="C69" i="36"/>
  <c r="D69" i="36"/>
  <c r="D69" i="50"/>
  <c r="C69" i="50"/>
  <c r="D46" i="38"/>
  <c r="C46" i="38"/>
  <c r="C46" i="49"/>
  <c r="D46" i="49"/>
  <c r="D54" i="51"/>
  <c r="C54" i="51"/>
  <c r="C54" i="30"/>
  <c r="D54" i="30"/>
  <c r="D62" i="37"/>
  <c r="C62" i="37"/>
  <c r="C62" i="49"/>
  <c r="D62" i="49"/>
  <c r="C70" i="37"/>
  <c r="D70" i="37"/>
  <c r="D68" i="39"/>
  <c r="C68" i="39"/>
  <c r="D47" i="47"/>
  <c r="C47" i="47"/>
  <c r="D55" i="41"/>
  <c r="O55" i="41"/>
  <c r="S58" i="56" s="1"/>
  <c r="D63" i="30"/>
  <c r="C63" i="30"/>
  <c r="D71" i="39"/>
  <c r="C71" i="39"/>
  <c r="C73" i="36"/>
  <c r="D73" i="36"/>
  <c r="C57" i="39"/>
  <c r="D57" i="39"/>
  <c r="D73" i="42"/>
  <c r="C73" i="42"/>
  <c r="D68" i="35"/>
  <c r="C68" i="35"/>
  <c r="C62" i="50"/>
  <c r="D62" i="50"/>
  <c r="K45" i="38"/>
  <c r="K39" i="38"/>
  <c r="K40" i="38"/>
  <c r="K13" i="49"/>
  <c r="K59" i="49"/>
  <c r="K32" i="49"/>
  <c r="D40" i="42"/>
  <c r="C40" i="42"/>
  <c r="D48" i="37"/>
  <c r="C48" i="37"/>
  <c r="C48" i="39"/>
  <c r="D48" i="39"/>
  <c r="C56" i="51"/>
  <c r="D56" i="51"/>
  <c r="C64" i="50"/>
  <c r="D64" i="50"/>
  <c r="O64" i="41"/>
  <c r="S67" i="56" s="1"/>
  <c r="D64" i="41"/>
  <c r="C64" i="41"/>
  <c r="D74" i="18"/>
  <c r="C74" i="18"/>
  <c r="D63" i="37"/>
  <c r="C63" i="37"/>
  <c r="C65" i="7"/>
  <c r="D65" i="7"/>
  <c r="D49" i="50"/>
  <c r="C49" i="50"/>
  <c r="C57" i="35"/>
  <c r="D57" i="35"/>
  <c r="C57" i="38"/>
  <c r="D57" i="38"/>
  <c r="D65" i="48"/>
  <c r="C65" i="48"/>
  <c r="C73" i="41"/>
  <c r="D73" i="41"/>
  <c r="O73" i="41"/>
  <c r="S76" i="56" s="1"/>
  <c r="C43" i="49"/>
  <c r="D43" i="49"/>
  <c r="D43" i="41"/>
  <c r="O43" i="41"/>
  <c r="S46" i="56" s="1"/>
  <c r="C43" i="41"/>
  <c r="D51" i="42"/>
  <c r="C51" i="42"/>
  <c r="C51" i="30"/>
  <c r="D51" i="30"/>
  <c r="D59" i="39"/>
  <c r="C59" i="39"/>
  <c r="D67" i="50"/>
  <c r="C67" i="50"/>
  <c r="C67" i="47"/>
  <c r="D67" i="47"/>
  <c r="D44" i="48"/>
  <c r="C44" i="48"/>
  <c r="C44" i="30"/>
  <c r="D44" i="30"/>
  <c r="D52" i="49"/>
  <c r="C52" i="49"/>
  <c r="C60" i="38"/>
  <c r="D60" i="38"/>
  <c r="C68" i="51"/>
  <c r="D68" i="51"/>
  <c r="C51" i="7"/>
  <c r="D51" i="7"/>
  <c r="D45" i="51"/>
  <c r="C45" i="51"/>
  <c r="C47" i="18"/>
  <c r="D47" i="18"/>
  <c r="C53" i="36"/>
  <c r="D53" i="36"/>
  <c r="D53" i="50"/>
  <c r="C53" i="50"/>
  <c r="C61" i="47"/>
  <c r="D61" i="47"/>
  <c r="D61" i="50"/>
  <c r="C61" i="50"/>
  <c r="D69" i="42"/>
  <c r="C69" i="42"/>
  <c r="C69" i="39"/>
  <c r="D69" i="39"/>
  <c r="D46" i="39"/>
  <c r="C46" i="39"/>
  <c r="O46" i="41"/>
  <c r="S49" i="56" s="1"/>
  <c r="C46" i="41"/>
  <c r="D46" i="41"/>
  <c r="C54" i="39"/>
  <c r="D54" i="39"/>
  <c r="C56" i="18"/>
  <c r="D56" i="18"/>
  <c r="D62" i="48"/>
  <c r="C62" i="48"/>
  <c r="C70" i="35"/>
  <c r="D70" i="35"/>
  <c r="C70" i="48"/>
  <c r="D70" i="48"/>
  <c r="D51" i="47"/>
  <c r="C51" i="47"/>
  <c r="D47" i="38"/>
  <c r="C47" i="38"/>
  <c r="D63" i="50"/>
  <c r="C63" i="50"/>
  <c r="D71" i="42"/>
  <c r="C71" i="42"/>
  <c r="S38" i="4"/>
  <c r="U41" i="56"/>
  <c r="K52" i="39"/>
  <c r="K61" i="39"/>
  <c r="K71" i="39"/>
  <c r="K34" i="39"/>
  <c r="K36" i="39"/>
  <c r="K10" i="39"/>
  <c r="AH22" i="56"/>
  <c r="K47" i="39"/>
  <c r="K68" i="39"/>
  <c r="K26" i="39"/>
  <c r="K12" i="39"/>
  <c r="K33" i="39"/>
  <c r="K54" i="39"/>
  <c r="AH24" i="56"/>
  <c r="K9" i="39"/>
  <c r="K72" i="39"/>
  <c r="K45" i="39"/>
  <c r="K29" i="39"/>
  <c r="K74" i="39"/>
  <c r="S34" i="4"/>
  <c r="S24" i="4"/>
  <c r="S15" i="4"/>
  <c r="S12" i="4"/>
  <c r="S37" i="4"/>
  <c r="S44" i="4"/>
  <c r="S43" i="56"/>
  <c r="S30" i="4"/>
  <c r="S17" i="4"/>
  <c r="S27" i="4"/>
  <c r="S10" i="4"/>
  <c r="S11" i="4"/>
  <c r="S18" i="4"/>
  <c r="C42" i="18"/>
  <c r="D42" i="18"/>
  <c r="S42" i="4"/>
  <c r="C41" i="42"/>
  <c r="D41" i="42"/>
  <c r="C41" i="41"/>
  <c r="D41" i="41"/>
  <c r="O41" i="41"/>
  <c r="S44" i="56" s="1"/>
  <c r="C40" i="37"/>
  <c r="D40" i="37"/>
  <c r="C40" i="49"/>
  <c r="D40" i="49"/>
  <c r="D18" i="30"/>
  <c r="C40" i="50"/>
  <c r="D40" i="50"/>
  <c r="C41" i="36"/>
  <c r="D41" i="36"/>
  <c r="C40" i="48"/>
  <c r="D40" i="48"/>
  <c r="C41" i="50"/>
  <c r="D41" i="50"/>
  <c r="S29" i="4"/>
  <c r="T44" i="4"/>
  <c r="D5" i="38"/>
  <c r="D24" i="30"/>
  <c r="S14" i="4"/>
  <c r="C40" i="36"/>
  <c r="D40" i="36"/>
  <c r="S13" i="4"/>
  <c r="S36" i="4"/>
  <c r="D9" i="47"/>
  <c r="D18" i="36"/>
  <c r="D34" i="38"/>
  <c r="D24" i="47"/>
  <c r="D10" i="48"/>
  <c r="C33" i="35"/>
  <c r="S35" i="4"/>
  <c r="S40" i="4"/>
  <c r="C41" i="35"/>
  <c r="D41" i="35"/>
  <c r="C41" i="51"/>
  <c r="D41" i="51"/>
  <c r="C41" i="39"/>
  <c r="D41" i="39"/>
  <c r="S8" i="4"/>
  <c r="D32" i="47"/>
  <c r="D18" i="48"/>
  <c r="D18" i="49"/>
  <c r="D26" i="51"/>
  <c r="D18" i="39"/>
  <c r="S32" i="4"/>
  <c r="C40" i="38"/>
  <c r="D40" i="38"/>
  <c r="C40" i="7"/>
  <c r="D40" i="7"/>
  <c r="C41" i="48"/>
  <c r="D41" i="48"/>
  <c r="C43" i="18"/>
  <c r="D43" i="18"/>
  <c r="K27" i="31"/>
  <c r="K38" i="32"/>
  <c r="D11" i="35"/>
  <c r="C11" i="35"/>
  <c r="D10" i="38"/>
  <c r="C39" i="49"/>
  <c r="D18" i="51"/>
  <c r="C9" i="35"/>
  <c r="D9" i="35"/>
  <c r="D36" i="7"/>
  <c r="C36" i="7"/>
  <c r="D26" i="38"/>
  <c r="C4" i="30"/>
  <c r="D20" i="7"/>
  <c r="C20" i="7"/>
  <c r="AA3" i="4"/>
  <c r="D26" i="47"/>
  <c r="D17" i="47"/>
  <c r="D34" i="39"/>
  <c r="D12" i="18"/>
  <c r="C27" i="35"/>
  <c r="D27" i="35"/>
  <c r="D25" i="47"/>
  <c r="D20" i="18"/>
  <c r="X3" i="4"/>
  <c r="D34" i="35"/>
  <c r="D33" i="47"/>
  <c r="D36" i="18"/>
  <c r="C35" i="7"/>
  <c r="D35" i="7"/>
  <c r="D12" i="37"/>
  <c r="C12" i="37"/>
  <c r="K39" i="48"/>
  <c r="K16" i="48"/>
  <c r="K29" i="48"/>
  <c r="K5" i="32"/>
  <c r="AE3" i="4"/>
  <c r="K70" i="48"/>
  <c r="K19" i="48"/>
  <c r="K58" i="33"/>
  <c r="K54" i="48"/>
  <c r="K63" i="48"/>
  <c r="K36" i="48"/>
  <c r="K43" i="48"/>
  <c r="K73" i="32"/>
  <c r="K38" i="33"/>
  <c r="K21" i="33"/>
  <c r="K62" i="48"/>
  <c r="K32" i="48"/>
  <c r="K61" i="48"/>
  <c r="K33" i="48"/>
  <c r="K26" i="48"/>
  <c r="K72" i="48"/>
  <c r="K9" i="48"/>
  <c r="K13" i="48"/>
  <c r="K56" i="48"/>
  <c r="K58" i="32"/>
  <c r="K16" i="33"/>
  <c r="K58" i="48"/>
  <c r="K46" i="48"/>
  <c r="K66" i="48"/>
  <c r="K31" i="48"/>
  <c r="K9" i="33"/>
  <c r="K54" i="33"/>
  <c r="K20" i="31"/>
  <c r="K4" i="48"/>
  <c r="K12" i="48"/>
  <c r="K48" i="48"/>
  <c r="K65" i="48"/>
  <c r="K68" i="48"/>
  <c r="K52" i="48"/>
  <c r="K41" i="48"/>
  <c r="K45" i="48"/>
  <c r="K42" i="48"/>
  <c r="K29" i="33"/>
  <c r="K20" i="48"/>
  <c r="K19" i="32"/>
  <c r="K24" i="48"/>
  <c r="K16" i="32"/>
  <c r="K31" i="33"/>
  <c r="K73" i="33"/>
  <c r="K69" i="33"/>
  <c r="K47" i="48"/>
  <c r="K51" i="48"/>
  <c r="K28" i="48"/>
  <c r="K57" i="48"/>
  <c r="K5" i="48"/>
  <c r="K22" i="48"/>
  <c r="K25" i="48"/>
  <c r="K50" i="48"/>
  <c r="K17" i="48"/>
  <c r="K43" i="50"/>
  <c r="K9" i="50"/>
  <c r="K65" i="50"/>
  <c r="K23" i="50"/>
  <c r="K25" i="50"/>
  <c r="K36" i="50"/>
  <c r="K29" i="50"/>
  <c r="K12" i="50"/>
  <c r="K71" i="50"/>
  <c r="Z3" i="56"/>
  <c r="K30" i="48"/>
  <c r="K35" i="33"/>
  <c r="K40" i="48"/>
  <c r="K74" i="33"/>
  <c r="K56" i="33"/>
  <c r="K41" i="31"/>
  <c r="K8" i="33"/>
  <c r="K21" i="48"/>
  <c r="K7" i="48"/>
  <c r="K67" i="48"/>
  <c r="K11" i="48"/>
  <c r="K37" i="48"/>
  <c r="K60" i="48"/>
  <c r="K38" i="48"/>
  <c r="K10" i="48"/>
  <c r="K49" i="48"/>
  <c r="K74" i="50"/>
  <c r="K62" i="50"/>
  <c r="K13" i="50"/>
  <c r="K55" i="50"/>
  <c r="K16" i="50"/>
  <c r="K6" i="50"/>
  <c r="K72" i="50"/>
  <c r="AF3" i="4"/>
  <c r="K35" i="48"/>
  <c r="K28" i="33"/>
  <c r="K65" i="33"/>
  <c r="K67" i="31"/>
  <c r="K46" i="33"/>
  <c r="K53" i="48"/>
  <c r="K8" i="48"/>
  <c r="K23" i="48"/>
  <c r="K64" i="48"/>
  <c r="K69" i="48"/>
  <c r="K6" i="48"/>
  <c r="K27" i="48"/>
  <c r="K43" i="32"/>
  <c r="U9" i="4"/>
  <c r="U38" i="4"/>
  <c r="T38" i="56"/>
  <c r="T22" i="56"/>
  <c r="C33" i="38"/>
  <c r="D33" i="38"/>
  <c r="C25" i="42"/>
  <c r="D25" i="42"/>
  <c r="C32" i="48"/>
  <c r="D32" i="48"/>
  <c r="D18" i="38"/>
  <c r="C11" i="50"/>
  <c r="D11" i="50"/>
  <c r="C19" i="51"/>
  <c r="D19" i="51"/>
  <c r="C35" i="48"/>
  <c r="D35" i="48"/>
  <c r="D14" i="18"/>
  <c r="C14" i="18"/>
  <c r="D30" i="18"/>
  <c r="C30" i="18"/>
  <c r="C8" i="49"/>
  <c r="D8" i="49"/>
  <c r="C32" i="36"/>
  <c r="D32" i="36"/>
  <c r="D41" i="18"/>
  <c r="C41" i="18"/>
  <c r="C15" i="49"/>
  <c r="C9" i="48"/>
  <c r="D9" i="48"/>
  <c r="D17" i="38"/>
  <c r="C17" i="38"/>
  <c r="D17" i="50"/>
  <c r="C17" i="50"/>
  <c r="C25" i="51"/>
  <c r="D25" i="51"/>
  <c r="C25" i="41"/>
  <c r="D25" i="41"/>
  <c r="O25" i="41"/>
  <c r="S28" i="56" s="1"/>
  <c r="C33" i="51"/>
  <c r="D33" i="51"/>
  <c r="C10" i="41"/>
  <c r="O10" i="41"/>
  <c r="S13" i="56" s="1"/>
  <c r="D11" i="49"/>
  <c r="C11" i="49"/>
  <c r="C13" i="18"/>
  <c r="D13" i="18"/>
  <c r="C19" i="47"/>
  <c r="D19" i="47"/>
  <c r="C27" i="36"/>
  <c r="D27" i="36"/>
  <c r="C27" i="39"/>
  <c r="D27" i="39"/>
  <c r="D35" i="51"/>
  <c r="C35" i="51"/>
  <c r="C4" i="48"/>
  <c r="D4" i="48"/>
  <c r="D12" i="49"/>
  <c r="C12" i="49"/>
  <c r="C20" i="47"/>
  <c r="D20" i="47"/>
  <c r="C22" i="18"/>
  <c r="D22" i="18"/>
  <c r="C28" i="48"/>
  <c r="D28" i="48"/>
  <c r="C36" i="38"/>
  <c r="D36" i="38"/>
  <c r="O36" i="41"/>
  <c r="C36" i="41"/>
  <c r="D36" i="41"/>
  <c r="D6" i="35"/>
  <c r="C6" i="35"/>
  <c r="D39" i="37"/>
  <c r="C39" i="37"/>
  <c r="D39" i="39"/>
  <c r="C39" i="39"/>
  <c r="C8" i="7"/>
  <c r="D8" i="7"/>
  <c r="C32" i="38"/>
  <c r="D32" i="38"/>
  <c r="O38" i="41"/>
  <c r="S41" i="56" s="1"/>
  <c r="D38" i="41"/>
  <c r="C38" i="41"/>
  <c r="D7" i="7"/>
  <c r="C7" i="7"/>
  <c r="C21" i="51"/>
  <c r="D21" i="51"/>
  <c r="C5" i="48"/>
  <c r="D5" i="48"/>
  <c r="C5" i="41"/>
  <c r="O5" i="41"/>
  <c r="T8" i="4" s="1"/>
  <c r="C13" i="36"/>
  <c r="D13" i="36"/>
  <c r="C13" i="42"/>
  <c r="D13" i="42"/>
  <c r="C37" i="36"/>
  <c r="D37" i="36"/>
  <c r="D37" i="30"/>
  <c r="C37" i="30"/>
  <c r="C37" i="39"/>
  <c r="D37" i="39"/>
  <c r="D16" i="38"/>
  <c r="C16" i="38"/>
  <c r="C8" i="18"/>
  <c r="D8" i="18"/>
  <c r="C14" i="7"/>
  <c r="D14" i="7"/>
  <c r="D14" i="50"/>
  <c r="C14" i="50"/>
  <c r="C22" i="36"/>
  <c r="D22" i="36"/>
  <c r="C24" i="18"/>
  <c r="D24" i="18"/>
  <c r="D30" i="30"/>
  <c r="C30" i="30"/>
  <c r="C38" i="49"/>
  <c r="D38" i="49"/>
  <c r="C38" i="38"/>
  <c r="D38" i="38"/>
  <c r="D7" i="39"/>
  <c r="C7" i="39"/>
  <c r="D9" i="18"/>
  <c r="C9" i="18"/>
  <c r="D15" i="42"/>
  <c r="C15" i="42"/>
  <c r="D23" i="48"/>
  <c r="C23" i="48"/>
  <c r="C31" i="50"/>
  <c r="D31" i="50"/>
  <c r="D24" i="35"/>
  <c r="C24" i="35"/>
  <c r="C12" i="42"/>
  <c r="D12" i="42"/>
  <c r="D36" i="47"/>
  <c r="C36" i="47"/>
  <c r="C10" i="18"/>
  <c r="D10" i="18"/>
  <c r="C37" i="41"/>
  <c r="O37" i="41"/>
  <c r="S40" i="56" s="1"/>
  <c r="C14" i="35"/>
  <c r="D14" i="35"/>
  <c r="D22" i="37"/>
  <c r="C22" i="37"/>
  <c r="C22" i="38"/>
  <c r="D22" i="38"/>
  <c r="D30" i="50"/>
  <c r="C30" i="50"/>
  <c r="C30" i="35"/>
  <c r="D30" i="35"/>
  <c r="D38" i="48"/>
  <c r="C38" i="48"/>
  <c r="C38" i="39"/>
  <c r="D38" i="39"/>
  <c r="D7" i="41"/>
  <c r="O7" i="41"/>
  <c r="T10" i="4" s="1"/>
  <c r="D15" i="7"/>
  <c r="C15" i="7"/>
  <c r="C15" i="50"/>
  <c r="D15" i="50"/>
  <c r="D23" i="41"/>
  <c r="O23" i="41"/>
  <c r="S26" i="56" s="1"/>
  <c r="D31" i="7"/>
  <c r="C31" i="7"/>
  <c r="D31" i="39"/>
  <c r="C31" i="39"/>
  <c r="C24" i="37"/>
  <c r="D24" i="37"/>
  <c r="C33" i="41"/>
  <c r="O33" i="41"/>
  <c r="T36" i="4" s="1"/>
  <c r="D33" i="41"/>
  <c r="C11" i="39"/>
  <c r="D11" i="39"/>
  <c r="C35" i="35"/>
  <c r="D35" i="35"/>
  <c r="C5" i="7"/>
  <c r="D5" i="7"/>
  <c r="C29" i="47"/>
  <c r="D29" i="47"/>
  <c r="C14" i="47"/>
  <c r="D14" i="47"/>
  <c r="D31" i="37"/>
  <c r="C31" i="37"/>
  <c r="C33" i="39"/>
  <c r="D33" i="39"/>
  <c r="C21" i="37"/>
  <c r="D21" i="37"/>
  <c r="C21" i="41"/>
  <c r="O21" i="41"/>
  <c r="T24" i="4" s="1"/>
  <c r="C13" i="38"/>
  <c r="D13" i="38"/>
  <c r="C13" i="48"/>
  <c r="D13" i="48"/>
  <c r="D29" i="50"/>
  <c r="C29" i="50"/>
  <c r="C37" i="51"/>
  <c r="D37" i="51"/>
  <c r="D16" i="37"/>
  <c r="C16" i="37"/>
  <c r="C18" i="18"/>
  <c r="D18" i="18"/>
  <c r="C16" i="42"/>
  <c r="D16" i="42"/>
  <c r="C8" i="48"/>
  <c r="D8" i="48"/>
  <c r="D22" i="7"/>
  <c r="C22" i="7"/>
  <c r="C6" i="36"/>
  <c r="D6" i="36"/>
  <c r="C6" i="47"/>
  <c r="D6" i="47"/>
  <c r="C14" i="48"/>
  <c r="D14" i="48"/>
  <c r="C14" i="42"/>
  <c r="D14" i="42"/>
  <c r="C22" i="48"/>
  <c r="D22" i="48"/>
  <c r="D30" i="37"/>
  <c r="C30" i="37"/>
  <c r="C30" i="47"/>
  <c r="D30" i="47"/>
  <c r="C38" i="42"/>
  <c r="D38" i="42"/>
  <c r="D15" i="37"/>
  <c r="C15" i="37"/>
  <c r="D17" i="18"/>
  <c r="C17" i="18"/>
  <c r="D23" i="37"/>
  <c r="C23" i="37"/>
  <c r="D31" i="47"/>
  <c r="C31" i="47"/>
  <c r="D31" i="30"/>
  <c r="C31" i="30"/>
  <c r="C24" i="49"/>
  <c r="D24" i="49"/>
  <c r="C27" i="18"/>
  <c r="D27" i="18"/>
  <c r="C8" i="37"/>
  <c r="D8" i="37"/>
  <c r="C24" i="7"/>
  <c r="D24" i="7"/>
  <c r="D34" i="37"/>
  <c r="D28" i="18"/>
  <c r="C36" i="37"/>
  <c r="D36" i="37"/>
  <c r="C11" i="7"/>
  <c r="D11" i="7"/>
  <c r="D9" i="50"/>
  <c r="C9" i="50"/>
  <c r="C9" i="49"/>
  <c r="D9" i="49"/>
  <c r="C17" i="48"/>
  <c r="D17" i="48"/>
  <c r="D17" i="51"/>
  <c r="C17" i="51"/>
  <c r="C25" i="48"/>
  <c r="D25" i="48"/>
  <c r="D33" i="50"/>
  <c r="C33" i="50"/>
  <c r="D26" i="50"/>
  <c r="C26" i="50"/>
  <c r="C28" i="7"/>
  <c r="D28" i="7"/>
  <c r="C11" i="38"/>
  <c r="D11" i="38"/>
  <c r="D21" i="18"/>
  <c r="C21" i="18"/>
  <c r="C19" i="39"/>
  <c r="D19" i="39"/>
  <c r="D27" i="42"/>
  <c r="C27" i="42"/>
  <c r="D35" i="38"/>
  <c r="C35" i="38"/>
  <c r="C12" i="39"/>
  <c r="D12" i="39"/>
  <c r="C20" i="41"/>
  <c r="O20" i="41"/>
  <c r="S23" i="56" s="1"/>
  <c r="D20" i="41"/>
  <c r="D28" i="39"/>
  <c r="C28" i="39"/>
  <c r="D36" i="49"/>
  <c r="C36" i="49"/>
  <c r="D39" i="47"/>
  <c r="C39" i="47"/>
  <c r="D39" i="41"/>
  <c r="O39" i="41"/>
  <c r="T42" i="4" s="1"/>
  <c r="D8" i="51"/>
  <c r="C8" i="51"/>
  <c r="C32" i="49"/>
  <c r="D32" i="49"/>
  <c r="C32" i="41"/>
  <c r="D32" i="41"/>
  <c r="O32" i="41"/>
  <c r="S35" i="56" s="1"/>
  <c r="C6" i="49"/>
  <c r="D6" i="49"/>
  <c r="C21" i="38"/>
  <c r="D21" i="38"/>
  <c r="C21" i="30"/>
  <c r="D21" i="30"/>
  <c r="D5" i="50"/>
  <c r="C5" i="50"/>
  <c r="C13" i="39"/>
  <c r="D13" i="39"/>
  <c r="C13" i="30"/>
  <c r="D13" i="30"/>
  <c r="C29" i="35"/>
  <c r="D29" i="35"/>
  <c r="C29" i="30"/>
  <c r="D29" i="30"/>
  <c r="C37" i="35"/>
  <c r="D37" i="35"/>
  <c r="C16" i="49"/>
  <c r="D16" i="49"/>
  <c r="D39" i="38"/>
  <c r="C39" i="38"/>
  <c r="D39" i="7"/>
  <c r="C39" i="7"/>
  <c r="D6" i="50"/>
  <c r="C6" i="50"/>
  <c r="O14" i="41"/>
  <c r="T17" i="4" s="1"/>
  <c r="C14" i="41"/>
  <c r="D14" i="41"/>
  <c r="C22" i="49"/>
  <c r="D22" i="49"/>
  <c r="D22" i="30"/>
  <c r="C22" i="30"/>
  <c r="C30" i="42"/>
  <c r="D30" i="42"/>
  <c r="C38" i="37"/>
  <c r="D38" i="37"/>
  <c r="C38" i="30"/>
  <c r="D38" i="30"/>
  <c r="D7" i="38"/>
  <c r="C7" i="38"/>
  <c r="D15" i="38"/>
  <c r="C15" i="38"/>
  <c r="D23" i="47"/>
  <c r="C23" i="47"/>
  <c r="D31" i="51"/>
  <c r="C31" i="51"/>
  <c r="D31" i="41"/>
  <c r="O31" i="41"/>
  <c r="S34" i="56" s="1"/>
  <c r="D31" i="42"/>
  <c r="C31" i="42"/>
  <c r="D24" i="48"/>
  <c r="C24" i="48"/>
  <c r="C19" i="50"/>
  <c r="D19" i="50"/>
  <c r="C35" i="50"/>
  <c r="D35" i="50"/>
  <c r="D28" i="49"/>
  <c r="C28" i="49"/>
  <c r="C21" i="39"/>
  <c r="D21" i="39"/>
  <c r="D37" i="50"/>
  <c r="C37" i="50"/>
  <c r="C16" i="48"/>
  <c r="D16" i="48"/>
  <c r="D33" i="42"/>
  <c r="C33" i="42"/>
  <c r="C27" i="49"/>
  <c r="D27" i="49"/>
  <c r="L3" i="4"/>
  <c r="I3" i="4"/>
  <c r="S9" i="4"/>
  <c r="D26" i="42"/>
  <c r="C4" i="49"/>
  <c r="C25" i="36"/>
  <c r="D25" i="36"/>
  <c r="C17" i="7"/>
  <c r="D17" i="7"/>
  <c r="C9" i="41"/>
  <c r="D9" i="41"/>
  <c r="O9" i="41"/>
  <c r="D9" i="37"/>
  <c r="C9" i="37"/>
  <c r="C17" i="37"/>
  <c r="D17" i="37"/>
  <c r="C17" i="39"/>
  <c r="D17" i="39"/>
  <c r="C25" i="49"/>
  <c r="D25" i="49"/>
  <c r="C25" i="37"/>
  <c r="D25" i="37"/>
  <c r="C27" i="50"/>
  <c r="D27" i="50"/>
  <c r="C11" i="48"/>
  <c r="D11" i="48"/>
  <c r="C19" i="49"/>
  <c r="D19" i="49"/>
  <c r="C19" i="48"/>
  <c r="D19" i="48"/>
  <c r="C27" i="47"/>
  <c r="D27" i="47"/>
  <c r="D35" i="37"/>
  <c r="C35" i="37"/>
  <c r="O35" i="41"/>
  <c r="T38" i="4" s="1"/>
  <c r="D35" i="41"/>
  <c r="C35" i="41"/>
  <c r="D6" i="18"/>
  <c r="C6" i="18"/>
  <c r="D12" i="35"/>
  <c r="C12" i="35"/>
  <c r="D12" i="50"/>
  <c r="C12" i="50"/>
  <c r="C20" i="30"/>
  <c r="D20" i="30"/>
  <c r="C28" i="37"/>
  <c r="D28" i="37"/>
  <c r="C28" i="50"/>
  <c r="D28" i="50"/>
  <c r="C36" i="39"/>
  <c r="D36" i="39"/>
  <c r="D21" i="48"/>
  <c r="C21" i="48"/>
  <c r="C6" i="7"/>
  <c r="D6" i="7"/>
  <c r="S33" i="4"/>
  <c r="C39" i="50"/>
  <c r="D39" i="50"/>
  <c r="C22" i="51"/>
  <c r="D22" i="51"/>
  <c r="C8" i="35"/>
  <c r="D8" i="35"/>
  <c r="C32" i="39"/>
  <c r="D32" i="39"/>
  <c r="C14" i="38"/>
  <c r="D14" i="38"/>
  <c r="C21" i="36"/>
  <c r="D21" i="36"/>
  <c r="C21" i="42"/>
  <c r="D21" i="42"/>
  <c r="C5" i="39"/>
  <c r="D5" i="39"/>
  <c r="C13" i="37"/>
  <c r="D13" i="37"/>
  <c r="C15" i="18"/>
  <c r="D15" i="18"/>
  <c r="C29" i="48"/>
  <c r="D29" i="48"/>
  <c r="C29" i="41"/>
  <c r="O29" i="41"/>
  <c r="S32" i="56" s="1"/>
  <c r="D37" i="37"/>
  <c r="C37" i="37"/>
  <c r="C37" i="42"/>
  <c r="D37" i="42"/>
  <c r="D16" i="39"/>
  <c r="C16" i="39"/>
  <c r="C6" i="38"/>
  <c r="D6" i="38"/>
  <c r="C6" i="51"/>
  <c r="D6" i="51"/>
  <c r="C16" i="18"/>
  <c r="D16" i="18"/>
  <c r="C22" i="35"/>
  <c r="D22" i="35"/>
  <c r="O22" i="41"/>
  <c r="S25" i="56" s="1"/>
  <c r="C22" i="41"/>
  <c r="D22" i="41"/>
  <c r="C30" i="7"/>
  <c r="D30" i="7"/>
  <c r="C32" i="18"/>
  <c r="D32" i="18"/>
  <c r="C40" i="18"/>
  <c r="D40" i="18"/>
  <c r="D7" i="37"/>
  <c r="C7" i="37"/>
  <c r="D7" i="48"/>
  <c r="C7" i="48"/>
  <c r="D15" i="48"/>
  <c r="C15" i="48"/>
  <c r="D15" i="51"/>
  <c r="C15" i="51"/>
  <c r="C23" i="50"/>
  <c r="D23" i="50"/>
  <c r="D23" i="39"/>
  <c r="C23" i="39"/>
  <c r="C24" i="50"/>
  <c r="D24" i="50"/>
  <c r="C24" i="42"/>
  <c r="D24" i="42"/>
  <c r="C20" i="39"/>
  <c r="D20" i="39"/>
  <c r="D39" i="30"/>
  <c r="C39" i="30"/>
  <c r="C32" i="42"/>
  <c r="D32" i="42"/>
  <c r="C16" i="41"/>
  <c r="O16" i="41"/>
  <c r="T19" i="4" s="1"/>
  <c r="D16" i="41"/>
  <c r="C6" i="37"/>
  <c r="D6" i="37"/>
  <c r="D10" i="42"/>
  <c r="C19" i="18"/>
  <c r="D19" i="18"/>
  <c r="C35" i="39"/>
  <c r="D35" i="39"/>
  <c r="C19" i="36"/>
  <c r="D19" i="36"/>
  <c r="D12" i="48"/>
  <c r="C12" i="48"/>
  <c r="C36" i="51"/>
  <c r="D36" i="51"/>
  <c r="C8" i="39"/>
  <c r="D8" i="39"/>
  <c r="C34" i="18"/>
  <c r="D34" i="18"/>
  <c r="AD3" i="4"/>
  <c r="D26" i="36"/>
  <c r="D18" i="47"/>
  <c r="D34" i="48"/>
  <c r="D10" i="49"/>
  <c r="D34" i="42"/>
  <c r="D26" i="30"/>
  <c r="D10" i="41"/>
  <c r="C7" i="41"/>
  <c r="C4" i="47"/>
  <c r="D20" i="35"/>
  <c r="C20" i="35"/>
  <c r="C27" i="7"/>
  <c r="D27" i="7"/>
  <c r="C11" i="18"/>
  <c r="D11" i="18"/>
  <c r="C9" i="51"/>
  <c r="D9" i="51"/>
  <c r="C17" i="41"/>
  <c r="D17" i="41"/>
  <c r="O17" i="41"/>
  <c r="S20" i="56" s="1"/>
  <c r="C25" i="39"/>
  <c r="D25" i="39"/>
  <c r="C33" i="49"/>
  <c r="D33" i="49"/>
  <c r="D12" i="36"/>
  <c r="C12" i="36"/>
  <c r="C18" i="41"/>
  <c r="O18" i="41"/>
  <c r="T21" i="4" s="1"/>
  <c r="C34" i="41"/>
  <c r="O34" i="41"/>
  <c r="T37" i="4" s="1"/>
  <c r="D20" i="36"/>
  <c r="C20" i="36"/>
  <c r="C11" i="30"/>
  <c r="D11" i="30"/>
  <c r="C11" i="47"/>
  <c r="D11" i="47"/>
  <c r="O19" i="41"/>
  <c r="S22" i="56" s="1"/>
  <c r="C19" i="41"/>
  <c r="D19" i="41"/>
  <c r="C19" i="30"/>
  <c r="D19" i="30"/>
  <c r="C27" i="30"/>
  <c r="D27" i="30"/>
  <c r="C35" i="42"/>
  <c r="D35" i="42"/>
  <c r="C12" i="47"/>
  <c r="D12" i="47"/>
  <c r="C12" i="51"/>
  <c r="D12" i="51"/>
  <c r="D20" i="49"/>
  <c r="C20" i="49"/>
  <c r="D28" i="36"/>
  <c r="C28" i="36"/>
  <c r="C28" i="30"/>
  <c r="D28" i="30"/>
  <c r="D36" i="30"/>
  <c r="C36" i="30"/>
  <c r="D24" i="38"/>
  <c r="C24" i="38"/>
  <c r="D23" i="7"/>
  <c r="C23" i="7"/>
  <c r="C13" i="7"/>
  <c r="D13" i="7"/>
  <c r="C8" i="41"/>
  <c r="O8" i="41"/>
  <c r="D8" i="41"/>
  <c r="C32" i="37"/>
  <c r="D32" i="37"/>
  <c r="C32" i="50"/>
  <c r="D32" i="50"/>
  <c r="C38" i="7"/>
  <c r="D38" i="7"/>
  <c r="C24" i="36"/>
  <c r="D24" i="36"/>
  <c r="C21" i="47"/>
  <c r="D21" i="47"/>
  <c r="C37" i="38"/>
  <c r="D37" i="38"/>
  <c r="C5" i="30"/>
  <c r="D5" i="30"/>
  <c r="C13" i="51"/>
  <c r="D13" i="51"/>
  <c r="C29" i="42"/>
  <c r="D29" i="42"/>
  <c r="C37" i="7"/>
  <c r="D37" i="7"/>
  <c r="C37" i="47"/>
  <c r="D37" i="47"/>
  <c r="S24" i="56"/>
  <c r="C16" i="35"/>
  <c r="D16" i="35"/>
  <c r="C16" i="50"/>
  <c r="D16" i="50"/>
  <c r="C6" i="39"/>
  <c r="D6" i="39"/>
  <c r="C6" i="41"/>
  <c r="O6" i="41"/>
  <c r="S9" i="56" s="1"/>
  <c r="D6" i="41"/>
  <c r="C14" i="36"/>
  <c r="D14" i="36"/>
  <c r="D14" i="51"/>
  <c r="C14" i="51"/>
  <c r="C22" i="39"/>
  <c r="D22" i="39"/>
  <c r="C22" i="42"/>
  <c r="D22" i="42"/>
  <c r="C30" i="49"/>
  <c r="D30" i="49"/>
  <c r="C30" i="51"/>
  <c r="D30" i="51"/>
  <c r="C38" i="35"/>
  <c r="D38" i="35"/>
  <c r="S36" i="56"/>
  <c r="C7" i="50"/>
  <c r="D7" i="50"/>
  <c r="D15" i="41"/>
  <c r="O15" i="41"/>
  <c r="T18" i="4" s="1"/>
  <c r="D15" i="39"/>
  <c r="C15" i="39"/>
  <c r="D23" i="42"/>
  <c r="C23" i="42"/>
  <c r="D33" i="18"/>
  <c r="C33" i="18"/>
  <c r="C26" i="18"/>
  <c r="D26" i="18"/>
  <c r="S28" i="4"/>
  <c r="C9" i="39"/>
  <c r="D9" i="39"/>
  <c r="D28" i="47"/>
  <c r="C28" i="47"/>
  <c r="D16" i="36"/>
  <c r="C16" i="36"/>
  <c r="C6" i="48"/>
  <c r="D6" i="48"/>
  <c r="C9" i="38"/>
  <c r="D9" i="38"/>
  <c r="C25" i="38"/>
  <c r="D25" i="38"/>
  <c r="C35" i="47"/>
  <c r="D35" i="47"/>
  <c r="X3" i="56"/>
  <c r="S42" i="56"/>
  <c r="D26" i="35"/>
  <c r="D5" i="49"/>
  <c r="D28" i="35"/>
  <c r="C28" i="35"/>
  <c r="C33" i="7"/>
  <c r="D33" i="7"/>
  <c r="C9" i="36"/>
  <c r="D9" i="36"/>
  <c r="C9" i="30"/>
  <c r="D9" i="30"/>
  <c r="D17" i="30"/>
  <c r="C17" i="30"/>
  <c r="C33" i="30"/>
  <c r="D33" i="30"/>
  <c r="D36" i="35"/>
  <c r="C36" i="35"/>
  <c r="O11" i="41"/>
  <c r="T14" i="4" s="1"/>
  <c r="D11" i="41"/>
  <c r="C11" i="41"/>
  <c r="C19" i="42"/>
  <c r="D19" i="42"/>
  <c r="C27" i="51"/>
  <c r="D27" i="51"/>
  <c r="O27" i="41"/>
  <c r="T30" i="4" s="1"/>
  <c r="C27" i="41"/>
  <c r="D27" i="41"/>
  <c r="C35" i="36"/>
  <c r="D35" i="36"/>
  <c r="C35" i="30"/>
  <c r="D35" i="30"/>
  <c r="D20" i="38"/>
  <c r="C20" i="38"/>
  <c r="D12" i="41"/>
  <c r="O12" i="41"/>
  <c r="S15" i="56" s="1"/>
  <c r="C12" i="41"/>
  <c r="C12" i="30"/>
  <c r="D12" i="30"/>
  <c r="C20" i="50"/>
  <c r="D20" i="50"/>
  <c r="C28" i="42"/>
  <c r="D28" i="42"/>
  <c r="O28" i="41"/>
  <c r="T31" i="4" s="1"/>
  <c r="C28" i="41"/>
  <c r="D28" i="41"/>
  <c r="D38" i="18"/>
  <c r="C38" i="18"/>
  <c r="S19" i="4"/>
  <c r="S41" i="4"/>
  <c r="D39" i="48"/>
  <c r="C39" i="48"/>
  <c r="C38" i="47"/>
  <c r="D38" i="47"/>
  <c r="T26" i="4"/>
  <c r="S26" i="4"/>
  <c r="C8" i="50"/>
  <c r="D8" i="50"/>
  <c r="C29" i="37"/>
  <c r="D29" i="37"/>
  <c r="C21" i="7"/>
  <c r="D21" i="7"/>
  <c r="C23" i="18"/>
  <c r="D23" i="18"/>
  <c r="S20" i="4"/>
  <c r="C8" i="36"/>
  <c r="D8" i="36"/>
  <c r="C5" i="36"/>
  <c r="D5" i="36"/>
  <c r="C7" i="18"/>
  <c r="D7" i="18"/>
  <c r="D13" i="47"/>
  <c r="C13" i="47"/>
  <c r="D13" i="50"/>
  <c r="C13" i="50"/>
  <c r="C29" i="39"/>
  <c r="D29" i="39"/>
  <c r="C31" i="18"/>
  <c r="D31" i="18"/>
  <c r="D39" i="18"/>
  <c r="C39" i="18"/>
  <c r="C16" i="51"/>
  <c r="D16" i="51"/>
  <c r="D6" i="42"/>
  <c r="C6" i="42"/>
  <c r="C14" i="37"/>
  <c r="D14" i="37"/>
  <c r="C14" i="39"/>
  <c r="D14" i="39"/>
  <c r="D22" i="47"/>
  <c r="C22" i="47"/>
  <c r="C30" i="38"/>
  <c r="D30" i="38"/>
  <c r="O30" i="41"/>
  <c r="T33" i="4" s="1"/>
  <c r="D30" i="41"/>
  <c r="C30" i="41"/>
  <c r="C30" i="39"/>
  <c r="D30" i="39"/>
  <c r="D38" i="50"/>
  <c r="C38" i="50"/>
  <c r="C32" i="35"/>
  <c r="D32" i="35"/>
  <c r="D7" i="47"/>
  <c r="C7" i="47"/>
  <c r="D7" i="42"/>
  <c r="C7" i="42"/>
  <c r="D15" i="30"/>
  <c r="C15" i="30"/>
  <c r="D23" i="30"/>
  <c r="C23" i="30"/>
  <c r="D25" i="18"/>
  <c r="C25" i="18"/>
  <c r="D31" i="48"/>
  <c r="C31" i="48"/>
  <c r="C24" i="51"/>
  <c r="D24" i="51"/>
  <c r="S21" i="4"/>
  <c r="D17" i="42"/>
  <c r="C17" i="42"/>
  <c r="C23" i="35"/>
  <c r="C19" i="37"/>
  <c r="D19" i="37"/>
  <c r="D10" i="50"/>
  <c r="C10" i="50"/>
  <c r="C26" i="41"/>
  <c r="O26" i="41"/>
  <c r="T29" i="4" s="1"/>
  <c r="C12" i="7"/>
  <c r="D12" i="7"/>
  <c r="C20" i="48"/>
  <c r="D20" i="48"/>
  <c r="C28" i="51"/>
  <c r="D28" i="51"/>
  <c r="D39" i="51"/>
  <c r="C39" i="51"/>
  <c r="S23" i="4"/>
  <c r="S22" i="4"/>
  <c r="D21" i="35"/>
  <c r="D10" i="37"/>
  <c r="D34" i="47"/>
  <c r="D26" i="49"/>
  <c r="D13" i="49"/>
  <c r="D26" i="41"/>
  <c r="C23" i="41"/>
  <c r="D9" i="42"/>
  <c r="C9" i="42"/>
  <c r="D17" i="35"/>
  <c r="C17" i="35"/>
  <c r="C17" i="49"/>
  <c r="D17" i="49"/>
  <c r="D25" i="35"/>
  <c r="C25" i="35"/>
  <c r="C25" i="30"/>
  <c r="D25" i="30"/>
  <c r="C35" i="18"/>
  <c r="D35" i="18"/>
  <c r="D18" i="50"/>
  <c r="C18" i="50"/>
  <c r="D34" i="50"/>
  <c r="C34" i="50"/>
  <c r="C11" i="37"/>
  <c r="D11" i="37"/>
  <c r="C11" i="42"/>
  <c r="D11" i="42"/>
  <c r="C19" i="38"/>
  <c r="D19" i="38"/>
  <c r="C27" i="38"/>
  <c r="D27" i="38"/>
  <c r="C29" i="18"/>
  <c r="D29" i="18"/>
  <c r="C35" i="49"/>
  <c r="D35" i="49"/>
  <c r="C37" i="18"/>
  <c r="D37" i="18"/>
  <c r="C20" i="37"/>
  <c r="D20" i="37"/>
  <c r="C12" i="38"/>
  <c r="D12" i="38"/>
  <c r="C20" i="42"/>
  <c r="D20" i="42"/>
  <c r="C28" i="38"/>
  <c r="D28" i="38"/>
  <c r="D36" i="36"/>
  <c r="C36" i="36"/>
  <c r="D36" i="50"/>
  <c r="C36" i="50"/>
  <c r="D39" i="42"/>
  <c r="C39" i="42"/>
  <c r="C29" i="38"/>
  <c r="D29" i="38"/>
  <c r="D8" i="42"/>
  <c r="C8" i="42"/>
  <c r="C32" i="51"/>
  <c r="D32" i="51"/>
  <c r="C38" i="36"/>
  <c r="D38" i="36"/>
  <c r="D21" i="50"/>
  <c r="C21" i="50"/>
  <c r="C5" i="47"/>
  <c r="D5" i="47"/>
  <c r="D5" i="51"/>
  <c r="C5" i="51"/>
  <c r="C13" i="41"/>
  <c r="O13" i="41"/>
  <c r="T16" i="4" s="1"/>
  <c r="C29" i="51"/>
  <c r="D29" i="51"/>
  <c r="C37" i="48"/>
  <c r="D37" i="48"/>
  <c r="C6" i="30"/>
  <c r="D6" i="30"/>
  <c r="C14" i="49"/>
  <c r="D14" i="49"/>
  <c r="C14" i="30"/>
  <c r="D14" i="30"/>
  <c r="D22" i="50"/>
  <c r="C22" i="50"/>
  <c r="D30" i="48"/>
  <c r="C30" i="48"/>
  <c r="C38" i="51"/>
  <c r="D38" i="51"/>
  <c r="S30" i="56"/>
  <c r="D7" i="51"/>
  <c r="C7" i="51"/>
  <c r="D7" i="30"/>
  <c r="C7" i="30"/>
  <c r="D15" i="47"/>
  <c r="C15" i="47"/>
  <c r="D23" i="38"/>
  <c r="C23" i="38"/>
  <c r="D23" i="51"/>
  <c r="C23" i="51"/>
  <c r="D31" i="38"/>
  <c r="C31" i="38"/>
  <c r="C24" i="41"/>
  <c r="D24" i="41"/>
  <c r="O24" i="41"/>
  <c r="T27" i="4" s="1"/>
  <c r="C24" i="39"/>
  <c r="D24" i="39"/>
  <c r="S25" i="4"/>
  <c r="S16" i="4"/>
  <c r="N4" i="6"/>
  <c r="O4" i="6" s="1"/>
  <c r="K26" i="32"/>
  <c r="K13" i="33"/>
  <c r="K7" i="33"/>
  <c r="K70" i="33"/>
  <c r="K63" i="33"/>
  <c r="K52" i="33"/>
  <c r="K71" i="33"/>
  <c r="K26" i="33"/>
  <c r="K22" i="33"/>
  <c r="K20" i="33"/>
  <c r="K21" i="32"/>
  <c r="K42" i="32"/>
  <c r="K61" i="32"/>
  <c r="K35" i="32"/>
  <c r="K9" i="32"/>
  <c r="K34" i="32"/>
  <c r="AH3" i="4"/>
  <c r="K53" i="33"/>
  <c r="K66" i="33"/>
  <c r="K59" i="33"/>
  <c r="K36" i="33"/>
  <c r="K44" i="32"/>
  <c r="K41" i="32"/>
  <c r="K60" i="32"/>
  <c r="K20" i="34"/>
  <c r="K58" i="34"/>
  <c r="K56" i="34"/>
  <c r="K60" i="34"/>
  <c r="K42" i="34"/>
  <c r="K31" i="34"/>
  <c r="K45" i="34"/>
  <c r="K61" i="34"/>
  <c r="K41" i="33"/>
  <c r="K68" i="33"/>
  <c r="K61" i="33"/>
  <c r="K34" i="33"/>
  <c r="K27" i="33"/>
  <c r="K44" i="33"/>
  <c r="K48" i="33"/>
  <c r="K34" i="31"/>
  <c r="K5" i="34"/>
  <c r="K69" i="32"/>
  <c r="K7" i="32"/>
  <c r="K30" i="32"/>
  <c r="K18" i="32"/>
  <c r="K15" i="32"/>
  <c r="K19" i="49"/>
  <c r="K27" i="49"/>
  <c r="K51" i="49"/>
  <c r="K20" i="49"/>
  <c r="K14" i="49"/>
  <c r="K8" i="49"/>
  <c r="K23" i="49"/>
  <c r="K22" i="49"/>
  <c r="K41" i="49"/>
  <c r="K6" i="33"/>
  <c r="K40" i="32"/>
  <c r="K47" i="33"/>
  <c r="K4" i="33"/>
  <c r="K10" i="33"/>
  <c r="K72" i="33"/>
  <c r="K62" i="33"/>
  <c r="K57" i="33"/>
  <c r="K49" i="33"/>
  <c r="K35" i="31"/>
  <c r="K5" i="33"/>
  <c r="K14" i="33"/>
  <c r="K12" i="32"/>
  <c r="K6" i="32"/>
  <c r="K66" i="32"/>
  <c r="K72" i="32"/>
  <c r="K27" i="32"/>
  <c r="K18" i="49"/>
  <c r="K35" i="49"/>
  <c r="K72" i="49"/>
  <c r="K52" i="49"/>
  <c r="K15" i="49"/>
  <c r="K45" i="49"/>
  <c r="K17" i="49"/>
  <c r="K7" i="49"/>
  <c r="K31" i="49"/>
  <c r="K32" i="33"/>
  <c r="K24" i="33"/>
  <c r="K46" i="32"/>
  <c r="K17" i="34"/>
  <c r="K6" i="34"/>
  <c r="K12" i="34"/>
  <c r="K69" i="34"/>
  <c r="K27" i="34"/>
  <c r="K33" i="34"/>
  <c r="K7" i="34"/>
  <c r="K23" i="34"/>
  <c r="K39" i="33"/>
  <c r="K15" i="33"/>
  <c r="K17" i="33"/>
  <c r="K45" i="33"/>
  <c r="K40" i="33"/>
  <c r="K30" i="33"/>
  <c r="K55" i="33"/>
  <c r="K51" i="33"/>
  <c r="K24" i="31"/>
  <c r="K40" i="34"/>
  <c r="K64" i="33"/>
  <c r="K11" i="32"/>
  <c r="K55" i="32"/>
  <c r="K29" i="32"/>
  <c r="K64" i="32"/>
  <c r="K67" i="32"/>
  <c r="K62" i="49"/>
  <c r="K34" i="49"/>
  <c r="K29" i="49"/>
  <c r="K9" i="49"/>
  <c r="K58" i="49"/>
  <c r="K67" i="49"/>
  <c r="K30" i="49"/>
  <c r="K25" i="49"/>
  <c r="K4" i="49"/>
  <c r="K74" i="32"/>
  <c r="K46" i="34"/>
  <c r="K24" i="34"/>
  <c r="K68" i="34"/>
  <c r="K70" i="34"/>
  <c r="K51" i="34"/>
  <c r="K25" i="34"/>
  <c r="K35" i="34"/>
  <c r="K47" i="34"/>
  <c r="K42" i="33"/>
  <c r="K50" i="33"/>
  <c r="K67" i="33"/>
  <c r="K60" i="33"/>
  <c r="K37" i="33"/>
  <c r="K12" i="33"/>
  <c r="K23" i="33"/>
  <c r="K19" i="33"/>
  <c r="K51" i="31"/>
  <c r="K17" i="32"/>
  <c r="K37" i="32"/>
  <c r="K47" i="32"/>
  <c r="K25" i="32"/>
  <c r="K4" i="32"/>
  <c r="K42" i="49"/>
  <c r="K5" i="49"/>
  <c r="K43" i="49"/>
  <c r="K40" i="49"/>
  <c r="K24" i="49"/>
  <c r="K21" i="49"/>
  <c r="K26" i="49"/>
  <c r="K60" i="49"/>
  <c r="K36" i="49"/>
  <c r="K24" i="32"/>
  <c r="K59" i="32"/>
  <c r="K57" i="32"/>
  <c r="K31" i="32"/>
  <c r="K23" i="32"/>
  <c r="K12" i="49"/>
  <c r="K47" i="49"/>
  <c r="K46" i="49"/>
  <c r="K6" i="49"/>
  <c r="K56" i="49"/>
  <c r="K63" i="49"/>
  <c r="K69" i="49"/>
  <c r="K49" i="49"/>
  <c r="D4" i="50"/>
  <c r="C4" i="50"/>
  <c r="C4" i="39"/>
  <c r="D4" i="39"/>
  <c r="D4" i="41"/>
  <c r="C4" i="41"/>
  <c r="O4" i="41"/>
  <c r="S7" i="56" s="1"/>
  <c r="D4" i="51"/>
  <c r="C4" i="51"/>
  <c r="O3" i="4"/>
  <c r="D4" i="38"/>
  <c r="C4" i="38"/>
  <c r="C4" i="42"/>
  <c r="D4" i="42"/>
  <c r="U68" i="42"/>
  <c r="U43" i="42"/>
  <c r="U11" i="42"/>
  <c r="U69" i="42"/>
  <c r="U5" i="42"/>
  <c r="U4" i="42"/>
  <c r="U33" i="42"/>
  <c r="U32" i="42"/>
  <c r="U13" i="42"/>
  <c r="U71" i="42"/>
  <c r="U39" i="42"/>
  <c r="U7" i="42"/>
  <c r="U61" i="42"/>
  <c r="U60" i="42"/>
  <c r="U25" i="42"/>
  <c r="U24" i="42"/>
  <c r="U67" i="42"/>
  <c r="U35" i="42"/>
  <c r="U42" i="42"/>
  <c r="U53" i="42"/>
  <c r="U52" i="42"/>
  <c r="U66" i="42"/>
  <c r="U18" i="42"/>
  <c r="U17" i="42"/>
  <c r="U16" i="42"/>
  <c r="U15" i="42"/>
  <c r="U41" i="42"/>
  <c r="U63" i="42"/>
  <c r="U31" i="42"/>
  <c r="U34" i="42"/>
  <c r="U45" i="42"/>
  <c r="U44" i="42"/>
  <c r="U10" i="42"/>
  <c r="U9" i="42"/>
  <c r="U8" i="42"/>
  <c r="U59" i="42"/>
  <c r="U27" i="42"/>
  <c r="U26" i="42"/>
  <c r="U37" i="42"/>
  <c r="U36" i="42"/>
  <c r="U58" i="42"/>
  <c r="U65" i="42"/>
  <c r="U64" i="42"/>
  <c r="U6" i="42"/>
  <c r="U40" i="42"/>
  <c r="U55" i="42"/>
  <c r="U23" i="42"/>
  <c r="U29" i="42"/>
  <c r="U28" i="42"/>
  <c r="U57" i="42"/>
  <c r="U56" i="42"/>
  <c r="U72" i="42"/>
  <c r="U46" i="42"/>
  <c r="U73" i="42"/>
  <c r="U51" i="42"/>
  <c r="U19" i="42"/>
  <c r="U21" i="42"/>
  <c r="U20" i="42"/>
  <c r="U50" i="42"/>
  <c r="U49" i="42"/>
  <c r="U48" i="42"/>
  <c r="U47" i="42"/>
  <c r="U12" i="42"/>
  <c r="U22" i="42"/>
  <c r="U54" i="42"/>
  <c r="U30" i="42"/>
  <c r="U38" i="42"/>
  <c r="U70" i="42"/>
  <c r="K24" i="39"/>
  <c r="K66" i="39"/>
  <c r="K40" i="39"/>
  <c r="K5" i="39"/>
  <c r="K62" i="38"/>
  <c r="K63" i="38"/>
  <c r="K68" i="38"/>
  <c r="K33" i="38"/>
  <c r="K7" i="38"/>
  <c r="K24" i="38"/>
  <c r="K35" i="38"/>
  <c r="K29" i="38"/>
  <c r="K14" i="38"/>
  <c r="K59" i="38"/>
  <c r="K56" i="38"/>
  <c r="K60" i="38"/>
  <c r="K61" i="38"/>
  <c r="K49" i="38"/>
  <c r="K12" i="38"/>
  <c r="K15" i="38"/>
  <c r="K21" i="38"/>
  <c r="K6" i="38"/>
  <c r="K10" i="38"/>
  <c r="K43" i="38"/>
  <c r="K9" i="38"/>
  <c r="AB3" i="56"/>
  <c r="D4" i="35"/>
  <c r="C4" i="35"/>
  <c r="D4" i="36"/>
  <c r="C4" i="36"/>
  <c r="H3" i="4"/>
  <c r="AG3" i="4"/>
  <c r="D4" i="7"/>
  <c r="C4" i="7"/>
  <c r="K3" i="4"/>
  <c r="C4" i="37"/>
  <c r="D4" i="37"/>
  <c r="S7" i="4"/>
  <c r="E20" i="18"/>
  <c r="K69" i="37"/>
  <c r="K30" i="37"/>
  <c r="K23" i="37"/>
  <c r="K13" i="37"/>
  <c r="K40" i="37"/>
  <c r="K58" i="37"/>
  <c r="K6" i="37"/>
  <c r="AA9" i="56" s="1"/>
  <c r="K21" i="37"/>
  <c r="AA24" i="56" s="1"/>
  <c r="K24" i="37"/>
  <c r="AA27" i="56" s="1"/>
  <c r="K67" i="37"/>
  <c r="K42" i="37"/>
  <c r="K8" i="37"/>
  <c r="AA11" i="56" s="1"/>
  <c r="K37" i="37"/>
  <c r="K20" i="37"/>
  <c r="K39" i="37"/>
  <c r="K44" i="37"/>
  <c r="K25" i="37"/>
  <c r="AA28" i="56" s="1"/>
  <c r="K11" i="37"/>
  <c r="AA14" i="56" s="1"/>
  <c r="K17" i="37"/>
  <c r="AA20" i="56" s="1"/>
  <c r="K33" i="37"/>
  <c r="K18" i="37"/>
  <c r="AA21" i="56" s="1"/>
  <c r="K64" i="37"/>
  <c r="K52" i="37"/>
  <c r="K28" i="37"/>
  <c r="K7" i="37"/>
  <c r="K12" i="37"/>
  <c r="K41" i="37"/>
  <c r="K4" i="37"/>
  <c r="AA7" i="56" s="1"/>
  <c r="K68" i="37"/>
  <c r="K48" i="37"/>
  <c r="K16" i="37"/>
  <c r="AA19" i="56" s="1"/>
  <c r="K51" i="37"/>
  <c r="K32" i="37"/>
  <c r="K10" i="37"/>
  <c r="AA13" i="56" s="1"/>
  <c r="E44" i="18"/>
  <c r="E52" i="18"/>
  <c r="E60" i="18"/>
  <c r="E68" i="18"/>
  <c r="Y3" i="56"/>
  <c r="K20" i="32"/>
  <c r="K22" i="32"/>
  <c r="K36" i="32"/>
  <c r="K71" i="32"/>
  <c r="K52" i="32"/>
  <c r="K39" i="32"/>
  <c r="K8" i="32"/>
  <c r="K62" i="32"/>
  <c r="K10" i="32"/>
  <c r="K54" i="32"/>
  <c r="K51" i="32"/>
  <c r="K65" i="32"/>
  <c r="K13" i="32"/>
  <c r="K50" i="32"/>
  <c r="K68" i="32"/>
  <c r="K32" i="32"/>
  <c r="K14" i="32"/>
  <c r="K45" i="32"/>
  <c r="K48" i="32"/>
  <c r="K28" i="32"/>
  <c r="K70" i="32"/>
  <c r="K63" i="32"/>
  <c r="K33" i="32"/>
  <c r="K53" i="32"/>
  <c r="K49" i="32"/>
  <c r="K49" i="31"/>
  <c r="K9" i="31"/>
  <c r="K32" i="31"/>
  <c r="K42" i="31"/>
  <c r="K56" i="31"/>
  <c r="K73" i="31"/>
  <c r="K15" i="31"/>
  <c r="K63" i="31"/>
  <c r="K54" i="31"/>
  <c r="K46" i="31"/>
  <c r="K59" i="31"/>
  <c r="K26" i="31"/>
  <c r="K14" i="31"/>
  <c r="K48" i="31"/>
  <c r="K10" i="31"/>
  <c r="K18" i="31"/>
  <c r="K21" i="31"/>
  <c r="K68" i="31"/>
  <c r="K74" i="31"/>
  <c r="K57" i="31"/>
  <c r="K50" i="7"/>
  <c r="K51" i="7"/>
  <c r="K32" i="7"/>
  <c r="K60" i="7"/>
  <c r="K54" i="7"/>
  <c r="K63" i="7"/>
  <c r="K44" i="7"/>
  <c r="K4" i="7"/>
  <c r="K13" i="7"/>
  <c r="K57" i="7"/>
  <c r="K14" i="7"/>
  <c r="K5" i="7"/>
  <c r="K26" i="7"/>
  <c r="F3" i="4"/>
  <c r="M3" i="4"/>
  <c r="P3" i="4"/>
  <c r="D3" i="4"/>
  <c r="J3" i="4"/>
  <c r="N3" i="4"/>
  <c r="E3" i="4"/>
  <c r="Q3" i="4"/>
  <c r="R3" i="4"/>
  <c r="G3" i="4"/>
  <c r="AG3" i="56"/>
  <c r="AE3" i="56"/>
  <c r="AC3" i="56"/>
  <c r="Q3" i="56"/>
  <c r="M3" i="56"/>
  <c r="L3" i="56"/>
  <c r="AC3" i="4"/>
  <c r="D3" i="56"/>
  <c r="AD3" i="56"/>
  <c r="AF3" i="56"/>
  <c r="K72" i="7"/>
  <c r="K16" i="7"/>
  <c r="K42" i="7"/>
  <c r="K69" i="7"/>
  <c r="K11" i="31"/>
  <c r="K53" i="39"/>
  <c r="K8" i="7"/>
  <c r="K21" i="7"/>
  <c r="K39" i="7"/>
  <c r="K71" i="31"/>
  <c r="K28" i="31"/>
  <c r="K15" i="39"/>
  <c r="K17" i="39"/>
  <c r="K67" i="39"/>
  <c r="K58" i="39"/>
  <c r="K15" i="7"/>
  <c r="K25" i="7"/>
  <c r="K41" i="7"/>
  <c r="K71" i="7"/>
  <c r="K74" i="7"/>
  <c r="K65" i="7"/>
  <c r="K30" i="7"/>
  <c r="K66" i="7"/>
  <c r="K40" i="7"/>
  <c r="K23" i="31"/>
  <c r="K65" i="31"/>
  <c r="K40" i="31"/>
  <c r="K70" i="31"/>
  <c r="K39" i="31"/>
  <c r="K64" i="31"/>
  <c r="K36" i="31"/>
  <c r="K5" i="31"/>
  <c r="K45" i="31"/>
  <c r="K30" i="39"/>
  <c r="K60" i="39"/>
  <c r="K27" i="39"/>
  <c r="K63" i="39"/>
  <c r="K6" i="39"/>
  <c r="K37" i="39"/>
  <c r="K4" i="39"/>
  <c r="K25" i="39"/>
  <c r="K23" i="38"/>
  <c r="K20" i="38"/>
  <c r="K34" i="38"/>
  <c r="K28" i="38"/>
  <c r="K47" i="38"/>
  <c r="K42" i="38"/>
  <c r="K69" i="38"/>
  <c r="K5" i="38"/>
  <c r="K44" i="38"/>
  <c r="K31" i="7"/>
  <c r="K61" i="7"/>
  <c r="K11" i="7"/>
  <c r="K43" i="7"/>
  <c r="K50" i="31"/>
  <c r="K55" i="31"/>
  <c r="K14" i="39"/>
  <c r="K38" i="7"/>
  <c r="K33" i="7"/>
  <c r="K10" i="7"/>
  <c r="K47" i="7"/>
  <c r="K62" i="7"/>
  <c r="K23" i="7"/>
  <c r="K19" i="31"/>
  <c r="K66" i="31"/>
  <c r="K25" i="31"/>
  <c r="K60" i="31"/>
  <c r="K53" i="31"/>
  <c r="K22" i="31"/>
  <c r="K17" i="31"/>
  <c r="K37" i="31"/>
  <c r="K51" i="39"/>
  <c r="K62" i="39"/>
  <c r="K57" i="39"/>
  <c r="K32" i="39"/>
  <c r="K7" i="39"/>
  <c r="K22" i="39"/>
  <c r="K69" i="39"/>
  <c r="K20" i="39"/>
  <c r="K35" i="39"/>
  <c r="K37" i="7"/>
  <c r="K44" i="35"/>
  <c r="K50" i="35"/>
  <c r="K46" i="7"/>
  <c r="K34" i="7"/>
  <c r="K7" i="31"/>
  <c r="K33" i="31"/>
  <c r="K7" i="7"/>
  <c r="K28" i="39"/>
  <c r="K65" i="39"/>
  <c r="K23" i="39"/>
  <c r="K52" i="7"/>
  <c r="K20" i="7"/>
  <c r="K70" i="7"/>
  <c r="K64" i="7"/>
  <c r="K45" i="7"/>
  <c r="K9" i="7"/>
  <c r="K73" i="7"/>
  <c r="K68" i="7"/>
  <c r="K55" i="7"/>
  <c r="K30" i="31"/>
  <c r="K62" i="31"/>
  <c r="K61" i="31"/>
  <c r="K13" i="31"/>
  <c r="K44" i="31"/>
  <c r="K43" i="31"/>
  <c r="K72" i="31"/>
  <c r="K52" i="31"/>
  <c r="K55" i="39"/>
  <c r="K11" i="39"/>
  <c r="K18" i="39"/>
  <c r="K64" i="39"/>
  <c r="K43" i="39"/>
  <c r="K46" i="39"/>
  <c r="K50" i="39"/>
  <c r="K44" i="39"/>
  <c r="K39" i="39"/>
  <c r="K16" i="38"/>
  <c r="K19" i="38"/>
  <c r="K4" i="38"/>
  <c r="K25" i="38"/>
  <c r="K11" i="38"/>
  <c r="K65" i="38"/>
  <c r="K46" i="38"/>
  <c r="K18" i="38"/>
  <c r="K41" i="38"/>
  <c r="K29" i="7"/>
  <c r="K32" i="34"/>
  <c r="K26" i="34"/>
  <c r="K53" i="7"/>
  <c r="K58" i="7"/>
  <c r="K48" i="7"/>
  <c r="K12" i="7"/>
  <c r="K28" i="7"/>
  <c r="K56" i="7"/>
  <c r="K47" i="31"/>
  <c r="K24" i="7"/>
  <c r="K67" i="7"/>
  <c r="K17" i="7"/>
  <c r="K18" i="7"/>
  <c r="K22" i="7"/>
  <c r="K36" i="7"/>
  <c r="K49" i="7"/>
  <c r="K16" i="31"/>
  <c r="K12" i="31"/>
  <c r="K31" i="31"/>
  <c r="K69" i="31"/>
  <c r="K58" i="31"/>
  <c r="K4" i="31"/>
  <c r="K6" i="31"/>
  <c r="K29" i="31"/>
  <c r="K8" i="31"/>
  <c r="K8" i="39"/>
  <c r="K56" i="39"/>
  <c r="K38" i="39"/>
  <c r="K13" i="39"/>
  <c r="K16" i="39"/>
  <c r="K31" i="39"/>
  <c r="K73" i="39"/>
  <c r="K41" i="39"/>
  <c r="K48" i="38"/>
  <c r="K55" i="38"/>
  <c r="K30" i="38"/>
  <c r="K57" i="38"/>
  <c r="K32" i="38"/>
  <c r="K52" i="38"/>
  <c r="K31" i="38"/>
  <c r="K50" i="38"/>
  <c r="K11" i="33"/>
  <c r="K33" i="33"/>
  <c r="G3" i="56"/>
  <c r="R3" i="56"/>
  <c r="P3" i="56"/>
  <c r="N3" i="56"/>
  <c r="K3" i="56"/>
  <c r="O3" i="56"/>
  <c r="J3" i="56"/>
  <c r="E3" i="56"/>
  <c r="F3" i="56"/>
  <c r="I3" i="56"/>
  <c r="H3" i="56"/>
  <c r="T3" i="6"/>
  <c r="U3" i="6" s="1"/>
  <c r="S3" i="6"/>
  <c r="Y3" i="4"/>
  <c r="W3" i="56"/>
  <c r="Z3" i="4"/>
  <c r="AB7" i="4"/>
  <c r="AB21" i="4"/>
  <c r="AB18" i="4"/>
  <c r="AB25" i="4"/>
  <c r="AB12" i="4"/>
  <c r="AB23" i="4"/>
  <c r="AA23" i="56"/>
  <c r="AA10" i="56"/>
  <c r="AB10" i="4"/>
  <c r="AB15" i="4"/>
  <c r="AA15" i="56"/>
  <c r="AB20" i="4"/>
  <c r="AB11" i="4"/>
  <c r="AB29" i="4"/>
  <c r="AA29" i="56"/>
  <c r="AB17" i="4"/>
  <c r="AA17" i="56"/>
  <c r="AB22" i="4"/>
  <c r="AA8" i="56"/>
  <c r="AB8" i="4"/>
  <c r="AB30" i="4"/>
  <c r="AA26" i="56"/>
  <c r="AB26" i="4"/>
  <c r="AB16" i="4"/>
  <c r="AA16" i="56"/>
  <c r="S19" i="56" l="1"/>
  <c r="V39" i="56"/>
  <c r="W39" i="4"/>
  <c r="V9" i="56"/>
  <c r="W9" i="4"/>
  <c r="W21" i="4"/>
  <c r="V21" i="56"/>
  <c r="W31" i="4"/>
  <c r="V31" i="56"/>
  <c r="V7" i="56"/>
  <c r="W7" i="4"/>
  <c r="V33" i="56"/>
  <c r="W33" i="4"/>
  <c r="W19" i="4"/>
  <c r="V19" i="56"/>
  <c r="W41" i="4"/>
  <c r="V41" i="56"/>
  <c r="W25" i="4"/>
  <c r="V25" i="56"/>
  <c r="W15" i="4"/>
  <c r="V15" i="56"/>
  <c r="W17" i="4"/>
  <c r="V17" i="56"/>
  <c r="W13" i="4"/>
  <c r="V13" i="56"/>
  <c r="W23" i="4"/>
  <c r="V23" i="56"/>
  <c r="W28" i="4"/>
  <c r="V28" i="56"/>
  <c r="W10" i="4"/>
  <c r="V10" i="56"/>
  <c r="V24" i="56"/>
  <c r="W24" i="4"/>
  <c r="V27" i="56"/>
  <c r="W27" i="4"/>
  <c r="V18" i="56"/>
  <c r="W18" i="4"/>
  <c r="V38" i="56"/>
  <c r="W38" i="4"/>
  <c r="V35" i="56"/>
  <c r="W35" i="4"/>
  <c r="V26" i="56"/>
  <c r="W26" i="4"/>
  <c r="V32" i="56"/>
  <c r="W32" i="4"/>
  <c r="W22" i="4"/>
  <c r="V22" i="56"/>
  <c r="W36" i="4"/>
  <c r="V36" i="56"/>
  <c r="V11" i="56"/>
  <c r="W11" i="4"/>
  <c r="V34" i="56"/>
  <c r="W34" i="4"/>
  <c r="V40" i="56"/>
  <c r="W40" i="4"/>
  <c r="W43" i="4"/>
  <c r="V43" i="56"/>
  <c r="W29" i="4"/>
  <c r="V29" i="56"/>
  <c r="V8" i="56"/>
  <c r="W8" i="4"/>
  <c r="W42" i="4"/>
  <c r="V42" i="56"/>
  <c r="V20" i="56"/>
  <c r="W20" i="4"/>
  <c r="W14" i="4"/>
  <c r="V14" i="56"/>
  <c r="V30" i="56"/>
  <c r="W30" i="4"/>
  <c r="W37" i="4"/>
  <c r="V37" i="56"/>
  <c r="V16" i="56"/>
  <c r="W16" i="4"/>
  <c r="V44" i="56"/>
  <c r="W44" i="4"/>
  <c r="V12" i="56"/>
  <c r="W12" i="4"/>
  <c r="E46" i="18"/>
  <c r="T23" i="4"/>
  <c r="E54" i="18"/>
  <c r="S38" i="56"/>
  <c r="E63" i="18"/>
  <c r="E69" i="18"/>
  <c r="E55" i="18"/>
  <c r="E49" i="18"/>
  <c r="T35" i="4"/>
  <c r="S8" i="56"/>
  <c r="E67" i="18"/>
  <c r="E58" i="18"/>
  <c r="E65" i="18"/>
  <c r="T40" i="4"/>
  <c r="S33" i="56"/>
  <c r="E50" i="18"/>
  <c r="E61" i="18"/>
  <c r="E72" i="18"/>
  <c r="E42" i="18"/>
  <c r="E53" i="18"/>
  <c r="E51" i="18"/>
  <c r="E62" i="18"/>
  <c r="E48" i="18"/>
  <c r="E59" i="18"/>
  <c r="E45" i="18"/>
  <c r="E71" i="18"/>
  <c r="E57" i="18"/>
  <c r="T13" i="4"/>
  <c r="U11" i="56"/>
  <c r="V11" i="4"/>
  <c r="V19" i="4"/>
  <c r="U19" i="56"/>
  <c r="U16" i="56"/>
  <c r="V16" i="4"/>
  <c r="V22" i="4"/>
  <c r="U22" i="56"/>
  <c r="V8" i="4"/>
  <c r="U8" i="56"/>
  <c r="U17" i="56"/>
  <c r="V17" i="4"/>
  <c r="U37" i="56"/>
  <c r="V37" i="4"/>
  <c r="U44" i="56"/>
  <c r="V44" i="4"/>
  <c r="U32" i="56"/>
  <c r="V32" i="4"/>
  <c r="U36" i="56"/>
  <c r="V36" i="4"/>
  <c r="U40" i="56"/>
  <c r="V40" i="4"/>
  <c r="U39" i="56"/>
  <c r="V39" i="4"/>
  <c r="U29" i="56"/>
  <c r="V29" i="4"/>
  <c r="V15" i="4"/>
  <c r="U15" i="56"/>
  <c r="V9" i="4"/>
  <c r="U9" i="56"/>
  <c r="V10" i="4"/>
  <c r="U10" i="56"/>
  <c r="U20" i="56"/>
  <c r="V20" i="4"/>
  <c r="V35" i="4"/>
  <c r="U35" i="56"/>
  <c r="V23" i="4"/>
  <c r="U23" i="56"/>
  <c r="U7" i="56"/>
  <c r="V7" i="4"/>
  <c r="U33" i="56"/>
  <c r="V33" i="4"/>
  <c r="U25" i="56"/>
  <c r="V25" i="4"/>
  <c r="V42" i="4"/>
  <c r="U42" i="56"/>
  <c r="V14" i="4"/>
  <c r="U14" i="56"/>
  <c r="U12" i="56"/>
  <c r="V12" i="4"/>
  <c r="U27" i="56"/>
  <c r="V27" i="4"/>
  <c r="V30" i="4"/>
  <c r="U30" i="56"/>
  <c r="V24" i="4"/>
  <c r="U24" i="56"/>
  <c r="U43" i="56"/>
  <c r="V43" i="4"/>
  <c r="V31" i="4"/>
  <c r="U31" i="56"/>
  <c r="V21" i="4"/>
  <c r="U21" i="56"/>
  <c r="U34" i="56"/>
  <c r="V34" i="4"/>
  <c r="V28" i="4"/>
  <c r="U28" i="56"/>
  <c r="U13" i="56"/>
  <c r="V13" i="4"/>
  <c r="U18" i="56"/>
  <c r="V18" i="4"/>
  <c r="U26" i="56"/>
  <c r="V26" i="4"/>
  <c r="U38" i="56"/>
  <c r="V38" i="4"/>
  <c r="O3" i="6"/>
  <c r="AH7" i="56"/>
  <c r="AI7" i="4"/>
  <c r="AH8" i="56"/>
  <c r="AI8" i="4"/>
  <c r="AI21" i="4"/>
  <c r="AH21" i="56"/>
  <c r="AI23" i="4"/>
  <c r="AH23" i="56"/>
  <c r="AH40" i="56"/>
  <c r="AI40" i="4"/>
  <c r="AH43" i="56"/>
  <c r="AI43" i="4"/>
  <c r="AI14" i="4"/>
  <c r="AH14" i="56"/>
  <c r="AH9" i="56"/>
  <c r="AI9" i="4"/>
  <c r="AI12" i="4"/>
  <c r="AH12" i="56"/>
  <c r="AH34" i="56"/>
  <c r="AI34" i="4"/>
  <c r="AH19" i="56"/>
  <c r="AI19" i="4"/>
  <c r="AI42" i="4"/>
  <c r="AH42" i="56"/>
  <c r="AI25" i="4"/>
  <c r="AH25" i="56"/>
  <c r="AH20" i="56"/>
  <c r="AI20" i="4"/>
  <c r="AI27" i="4"/>
  <c r="AH27" i="56"/>
  <c r="AI13" i="4"/>
  <c r="AH13" i="56"/>
  <c r="AI10" i="4"/>
  <c r="AH10" i="56"/>
  <c r="AH30" i="56"/>
  <c r="AI30" i="4"/>
  <c r="AH18" i="56"/>
  <c r="AI18" i="4"/>
  <c r="AI39" i="4"/>
  <c r="AH39" i="56"/>
  <c r="AI41" i="4"/>
  <c r="AH41" i="56"/>
  <c r="AH26" i="56"/>
  <c r="AI26" i="4"/>
  <c r="AI35" i="4"/>
  <c r="AH35" i="56"/>
  <c r="AI36" i="4"/>
  <c r="AH36" i="56"/>
  <c r="AI37" i="4"/>
  <c r="AH37" i="56"/>
  <c r="AH16" i="56"/>
  <c r="AI16" i="4"/>
  <c r="AH33" i="56"/>
  <c r="AI33" i="4"/>
  <c r="AH15" i="56"/>
  <c r="AI15" i="4"/>
  <c r="AH11" i="56"/>
  <c r="AI11" i="4"/>
  <c r="AI31" i="4"/>
  <c r="AH31" i="56"/>
  <c r="AH17" i="56"/>
  <c r="AI17" i="4"/>
  <c r="AI28" i="4"/>
  <c r="AH28" i="56"/>
  <c r="AH32" i="56"/>
  <c r="AI32" i="4"/>
  <c r="AI29" i="4"/>
  <c r="AH29" i="56"/>
  <c r="AH44" i="56"/>
  <c r="AI44" i="4"/>
  <c r="AH38" i="56"/>
  <c r="AI38" i="4"/>
  <c r="U43" i="4"/>
  <c r="T43" i="56"/>
  <c r="T44" i="56"/>
  <c r="U44" i="4"/>
  <c r="E43" i="18"/>
  <c r="T41" i="4"/>
  <c r="T22" i="4"/>
  <c r="T28" i="4"/>
  <c r="S17" i="56"/>
  <c r="E19" i="18"/>
  <c r="E34" i="18"/>
  <c r="S14" i="56"/>
  <c r="E27" i="18"/>
  <c r="E39" i="18"/>
  <c r="E12" i="18"/>
  <c r="E38" i="18"/>
  <c r="E28" i="18"/>
  <c r="E31" i="18"/>
  <c r="E36" i="18"/>
  <c r="S21" i="56"/>
  <c r="S10" i="56"/>
  <c r="E21" i="18"/>
  <c r="E15" i="18"/>
  <c r="U21" i="4"/>
  <c r="T21" i="56"/>
  <c r="T29" i="56"/>
  <c r="U29" i="4"/>
  <c r="U13" i="4"/>
  <c r="T13" i="56"/>
  <c r="T17" i="56"/>
  <c r="U17" i="4"/>
  <c r="T19" i="56"/>
  <c r="U19" i="4"/>
  <c r="T40" i="56"/>
  <c r="U40" i="4"/>
  <c r="T10" i="56"/>
  <c r="U10" i="4"/>
  <c r="T18" i="56"/>
  <c r="U18" i="4"/>
  <c r="T24" i="56"/>
  <c r="U24" i="4"/>
  <c r="T16" i="56"/>
  <c r="U16" i="4"/>
  <c r="T20" i="56"/>
  <c r="U20" i="4"/>
  <c r="AJ20" i="4" s="1"/>
  <c r="U36" i="4"/>
  <c r="T36" i="56"/>
  <c r="T8" i="56"/>
  <c r="U8" i="4"/>
  <c r="T27" i="56"/>
  <c r="U27" i="4"/>
  <c r="U28" i="4"/>
  <c r="T28" i="56"/>
  <c r="T32" i="56"/>
  <c r="U32" i="4"/>
  <c r="T26" i="56"/>
  <c r="U26" i="4"/>
  <c r="T11" i="56"/>
  <c r="U11" i="4"/>
  <c r="T7" i="56"/>
  <c r="U7" i="4"/>
  <c r="T34" i="56"/>
  <c r="U34" i="4"/>
  <c r="U41" i="4"/>
  <c r="T41" i="56"/>
  <c r="U35" i="4"/>
  <c r="T35" i="56"/>
  <c r="T12" i="56"/>
  <c r="U12" i="4"/>
  <c r="T42" i="56"/>
  <c r="U42" i="4"/>
  <c r="U39" i="4"/>
  <c r="T39" i="56"/>
  <c r="U31" i="4"/>
  <c r="T31" i="56"/>
  <c r="T33" i="56"/>
  <c r="U33" i="4"/>
  <c r="T25" i="56"/>
  <c r="U25" i="4"/>
  <c r="U15" i="4"/>
  <c r="AJ15" i="4" s="1"/>
  <c r="T15" i="56"/>
  <c r="T23" i="56"/>
  <c r="U23" i="4"/>
  <c r="U37" i="4"/>
  <c r="T37" i="56"/>
  <c r="T14" i="56"/>
  <c r="U14" i="4"/>
  <c r="E35" i="18"/>
  <c r="S12" i="56"/>
  <c r="T12" i="4"/>
  <c r="E41" i="18"/>
  <c r="E24" i="18"/>
  <c r="E17" i="18"/>
  <c r="S16" i="56"/>
  <c r="T11" i="4"/>
  <c r="S11" i="56"/>
  <c r="E22" i="18"/>
  <c r="T9" i="4"/>
  <c r="E7" i="18"/>
  <c r="T15" i="4"/>
  <c r="E10" i="18"/>
  <c r="T32" i="4"/>
  <c r="S4" i="4"/>
  <c r="J21" i="5" s="1"/>
  <c r="E14" i="18"/>
  <c r="E40" i="18"/>
  <c r="E33" i="18"/>
  <c r="E16" i="18"/>
  <c r="T20" i="4"/>
  <c r="S37" i="56"/>
  <c r="S27" i="56"/>
  <c r="E9" i="18"/>
  <c r="T25" i="4"/>
  <c r="E37" i="18"/>
  <c r="T39" i="4"/>
  <c r="S39" i="56"/>
  <c r="T7" i="4"/>
  <c r="S31" i="56"/>
  <c r="E8" i="18"/>
  <c r="S18" i="56"/>
  <c r="E26" i="18"/>
  <c r="E23" i="18"/>
  <c r="E11" i="18"/>
  <c r="E18" i="18"/>
  <c r="E25" i="18"/>
  <c r="E29" i="18"/>
  <c r="E32" i="18"/>
  <c r="E30" i="18"/>
  <c r="E13" i="18"/>
  <c r="T34" i="4"/>
  <c r="S29" i="56"/>
  <c r="E6" i="18"/>
  <c r="T4" i="6"/>
  <c r="U4" i="6" s="1"/>
  <c r="R4" i="6"/>
  <c r="S4" i="6" s="1"/>
  <c r="Q3" i="6"/>
  <c r="AB3" i="4"/>
  <c r="AA3" i="56"/>
  <c r="AI20" i="56" l="1"/>
  <c r="AK20" i="56" s="1"/>
  <c r="AM20" i="56" s="1"/>
  <c r="AN20" i="56" s="1" a="1"/>
  <c r="AN20" i="56" s="1"/>
  <c r="L3" i="6"/>
  <c r="M3" i="6" s="1"/>
  <c r="AJ8" i="4"/>
  <c r="AL8" i="4" s="1"/>
  <c r="AN8" i="4" s="1"/>
  <c r="AO8" i="4" s="1" a="1"/>
  <c r="AO8" i="4" s="1"/>
  <c r="AJ31" i="4"/>
  <c r="AL31" i="4" s="1"/>
  <c r="AN31" i="4" s="1"/>
  <c r="AO31" i="4" s="1" a="1"/>
  <c r="AO31" i="4" s="1"/>
  <c r="AI16" i="56"/>
  <c r="AK16" i="56" s="1"/>
  <c r="AM16" i="56" s="1"/>
  <c r="AN16" i="56" s="1" a="1"/>
  <c r="AN16" i="56" s="1"/>
  <c r="AJ22" i="4"/>
  <c r="AL22" i="4" s="1"/>
  <c r="AN22" i="4" s="1"/>
  <c r="AO22" i="4" s="1" a="1"/>
  <c r="AO22" i="4" s="1"/>
  <c r="AI28" i="56"/>
  <c r="AK28" i="56" s="1"/>
  <c r="AM28" i="56" s="1"/>
  <c r="AN28" i="56" s="1" a="1"/>
  <c r="AN28" i="56" s="1"/>
  <c r="AI15" i="56"/>
  <c r="AK15" i="56" s="1"/>
  <c r="AM15" i="56" s="1"/>
  <c r="AN15" i="56" s="1" a="1"/>
  <c r="AN15" i="56" s="1"/>
  <c r="AI8" i="56"/>
  <c r="AK8" i="56" s="1"/>
  <c r="AM8" i="56" s="1"/>
  <c r="AN8" i="56" s="1" a="1"/>
  <c r="AN8" i="56" s="1"/>
  <c r="AI23" i="56"/>
  <c r="AK23" i="56" s="1"/>
  <c r="AM23" i="56" s="1"/>
  <c r="AN23" i="56" s="1" a="1"/>
  <c r="AN23" i="56" s="1"/>
  <c r="AJ33" i="4"/>
  <c r="AL33" i="4" s="1"/>
  <c r="AN33" i="4" s="1"/>
  <c r="AO33" i="4" s="1" a="1"/>
  <c r="AO33" i="4" s="1"/>
  <c r="AI33" i="56"/>
  <c r="AK33" i="56" s="1"/>
  <c r="AM33" i="56" s="1"/>
  <c r="AN33" i="56" s="1" a="1"/>
  <c r="AN33" i="56" s="1"/>
  <c r="AI12" i="56"/>
  <c r="AK12" i="56" s="1"/>
  <c r="AM12" i="56" s="1"/>
  <c r="AN12" i="56" s="1" a="1"/>
  <c r="AN12" i="56" s="1"/>
  <c r="AJ26" i="4"/>
  <c r="AL26" i="4" s="1"/>
  <c r="AN26" i="4" s="1"/>
  <c r="AO26" i="4" s="1" a="1"/>
  <c r="AO26" i="4" s="1"/>
  <c r="AI43" i="56"/>
  <c r="AK43" i="56" s="1"/>
  <c r="AM43" i="56" s="1"/>
  <c r="AN43" i="56" s="1" a="1"/>
  <c r="AN43" i="56" s="1"/>
  <c r="AI41" i="56"/>
  <c r="AK41" i="56" s="1"/>
  <c r="AM41" i="56" s="1"/>
  <c r="AN41" i="56" s="1" a="1"/>
  <c r="AN41" i="56" s="1"/>
  <c r="AI22" i="56"/>
  <c r="AK22" i="56" s="1"/>
  <c r="AM22" i="56" s="1"/>
  <c r="AN22" i="56" s="1" a="1"/>
  <c r="AN22" i="56" s="1"/>
  <c r="W3" i="4"/>
  <c r="V3" i="56"/>
  <c r="AJ41" i="4"/>
  <c r="AL41" i="4" s="1"/>
  <c r="AN41" i="4" s="1"/>
  <c r="AO41" i="4" s="1" a="1"/>
  <c r="AO41" i="4" s="1"/>
  <c r="AI19" i="56"/>
  <c r="AK19" i="56" s="1"/>
  <c r="AM19" i="56" s="1"/>
  <c r="AN19" i="56" s="1" a="1"/>
  <c r="AN19" i="56" s="1"/>
  <c r="AJ25" i="4"/>
  <c r="AL25" i="4" s="1"/>
  <c r="AN25" i="4" s="1"/>
  <c r="AO25" i="4" s="1" a="1"/>
  <c r="AO25" i="4" s="1"/>
  <c r="AJ38" i="4"/>
  <c r="AL38" i="4" s="1"/>
  <c r="AN38" i="4" s="1"/>
  <c r="AO38" i="4" s="1" a="1"/>
  <c r="AO38" i="4" s="1"/>
  <c r="AI38" i="56"/>
  <c r="AK38" i="56" s="1"/>
  <c r="AM38" i="56" s="1"/>
  <c r="AN38" i="56" s="1" a="1"/>
  <c r="AN38" i="56" s="1"/>
  <c r="AJ12" i="4"/>
  <c r="AL12" i="4" s="1"/>
  <c r="AN12" i="4" s="1"/>
  <c r="AO12" i="4" s="1" a="1"/>
  <c r="AO12" i="4" s="1"/>
  <c r="AI30" i="56"/>
  <c r="AK30" i="56" s="1"/>
  <c r="AM30" i="56" s="1"/>
  <c r="AN30" i="56" s="1" a="1"/>
  <c r="AN30" i="56" s="1"/>
  <c r="AI9" i="56"/>
  <c r="AK9" i="56" s="1"/>
  <c r="AM9" i="56" s="1"/>
  <c r="AN9" i="56" s="1" a="1"/>
  <c r="AN9" i="56" s="1"/>
  <c r="AI11" i="56"/>
  <c r="AK11" i="56" s="1"/>
  <c r="AM11" i="56" s="1"/>
  <c r="AN11" i="56" s="1" a="1"/>
  <c r="AN11" i="56" s="1"/>
  <c r="AI40" i="56"/>
  <c r="AK40" i="56" s="1"/>
  <c r="AM40" i="56" s="1"/>
  <c r="AN40" i="56" s="1" a="1"/>
  <c r="AN40" i="56" s="1"/>
  <c r="AJ30" i="4"/>
  <c r="AL30" i="4" s="1"/>
  <c r="AN30" i="4" s="1"/>
  <c r="AO30" i="4" s="1" a="1"/>
  <c r="AO30" i="4" s="1"/>
  <c r="AJ9" i="4"/>
  <c r="AL9" i="4" s="1"/>
  <c r="AN9" i="4" s="1"/>
  <c r="AO9" i="4" s="1" a="1"/>
  <c r="AO9" i="4" s="1"/>
  <c r="AJ42" i="4"/>
  <c r="AL42" i="4" s="1"/>
  <c r="AN42" i="4" s="1"/>
  <c r="AO42" i="4" s="1" a="1"/>
  <c r="AO42" i="4" s="1"/>
  <c r="AI14" i="56"/>
  <c r="AK14" i="56" s="1"/>
  <c r="AM14" i="56" s="1"/>
  <c r="AN14" i="56" s="1" a="1"/>
  <c r="AN14" i="56" s="1"/>
  <c r="AI26" i="56"/>
  <c r="AK26" i="56" s="1"/>
  <c r="AM26" i="56" s="1"/>
  <c r="AN26" i="56" s="1" a="1"/>
  <c r="AN26" i="56" s="1"/>
  <c r="AI24" i="56"/>
  <c r="AK24" i="56" s="1"/>
  <c r="AM24" i="56" s="1"/>
  <c r="AN24" i="56" s="1" a="1"/>
  <c r="AN24" i="56" s="1"/>
  <c r="AJ21" i="4"/>
  <c r="AL21" i="4" s="1"/>
  <c r="AN21" i="4" s="1"/>
  <c r="AO21" i="4" s="1" a="1"/>
  <c r="AO21" i="4" s="1"/>
  <c r="AJ14" i="4"/>
  <c r="AL14" i="4" s="1"/>
  <c r="AN14" i="4" s="1"/>
  <c r="AO14" i="4" s="1" a="1"/>
  <c r="AO14" i="4" s="1"/>
  <c r="AJ10" i="4"/>
  <c r="AL10" i="4" s="1"/>
  <c r="AN10" i="4" s="1"/>
  <c r="AO10" i="4" s="1" a="1"/>
  <c r="AO10" i="4" s="1"/>
  <c r="AI13" i="56"/>
  <c r="AK13" i="56" s="1"/>
  <c r="AM13" i="56" s="1"/>
  <c r="AN13" i="56" s="1" a="1"/>
  <c r="AN13" i="56" s="1"/>
  <c r="AI39" i="56"/>
  <c r="AK39" i="56" s="1"/>
  <c r="AM39" i="56" s="1"/>
  <c r="AN39" i="56" s="1" a="1"/>
  <c r="AN39" i="56" s="1"/>
  <c r="AJ39" i="4"/>
  <c r="AL39" i="4" s="1"/>
  <c r="AN39" i="4" s="1"/>
  <c r="AO39" i="4" s="1" a="1"/>
  <c r="AO39" i="4" s="1"/>
  <c r="AI37" i="56"/>
  <c r="AK37" i="56" s="1"/>
  <c r="AM37" i="56" s="1"/>
  <c r="AN37" i="56" s="1" a="1"/>
  <c r="AN37" i="56" s="1"/>
  <c r="AJ37" i="4"/>
  <c r="AL37" i="4" s="1"/>
  <c r="AN37" i="4" s="1"/>
  <c r="AO37" i="4" s="1" a="1"/>
  <c r="AO37" i="4" s="1"/>
  <c r="AI7" i="56"/>
  <c r="AK7" i="56" s="1"/>
  <c r="AM7" i="56" s="1"/>
  <c r="AN7" i="56" s="1" a="1"/>
  <c r="AN7" i="56" s="1"/>
  <c r="AI10" i="56"/>
  <c r="AK10" i="56" s="1"/>
  <c r="AM10" i="56" s="1"/>
  <c r="AN10" i="56" s="1" a="1"/>
  <c r="AN10" i="56" s="1"/>
  <c r="AJ44" i="4"/>
  <c r="AL44" i="4" s="1"/>
  <c r="AN44" i="4" s="1"/>
  <c r="AO44" i="4" s="1" a="1"/>
  <c r="AO44" i="4" s="1"/>
  <c r="AJ28" i="4"/>
  <c r="AL28" i="4" s="1"/>
  <c r="AN28" i="4" s="1"/>
  <c r="AO28" i="4" s="1" a="1"/>
  <c r="AO28" i="4" s="1"/>
  <c r="AJ23" i="4"/>
  <c r="AL23" i="4" s="1"/>
  <c r="AN23" i="4" s="1"/>
  <c r="AO23" i="4" s="1" a="1"/>
  <c r="AO23" i="4" s="1"/>
  <c r="AI31" i="56"/>
  <c r="AK31" i="56" s="1"/>
  <c r="AM31" i="56" s="1"/>
  <c r="AN31" i="56" s="1" a="1"/>
  <c r="AN31" i="56" s="1"/>
  <c r="AJ24" i="4"/>
  <c r="AL24" i="4" s="1"/>
  <c r="AN24" i="4" s="1"/>
  <c r="AO24" i="4" s="1" a="1"/>
  <c r="AO24" i="4" s="1"/>
  <c r="AI21" i="56"/>
  <c r="AK21" i="56" s="1"/>
  <c r="AM21" i="56" s="1"/>
  <c r="AN21" i="56" s="1" a="1"/>
  <c r="AN21" i="56" s="1"/>
  <c r="AJ19" i="4"/>
  <c r="AL19" i="4" s="1"/>
  <c r="AN19" i="4" s="1"/>
  <c r="AO19" i="4" s="1" a="1"/>
  <c r="AO19" i="4" s="1"/>
  <c r="AJ43" i="4"/>
  <c r="AL43" i="4" s="1"/>
  <c r="AN43" i="4" s="1"/>
  <c r="AO43" i="4" s="1" a="1"/>
  <c r="AO43" i="4" s="1"/>
  <c r="AJ13" i="4"/>
  <c r="AL13" i="4" s="1"/>
  <c r="AN13" i="4" s="1"/>
  <c r="AO13" i="4" s="1" a="1"/>
  <c r="AO13" i="4" s="1"/>
  <c r="AI34" i="56"/>
  <c r="AK34" i="56" s="1"/>
  <c r="AM34" i="56" s="1"/>
  <c r="AN34" i="56" s="1" a="1"/>
  <c r="AN34" i="56" s="1"/>
  <c r="AI32" i="56"/>
  <c r="AK32" i="56" s="1"/>
  <c r="AM32" i="56" s="1"/>
  <c r="AN32" i="56" s="1" a="1"/>
  <c r="AN32" i="56" s="1"/>
  <c r="AJ36" i="4"/>
  <c r="AL36" i="4" s="1"/>
  <c r="AN36" i="4" s="1"/>
  <c r="AO36" i="4" s="1" a="1"/>
  <c r="AO36" i="4" s="1"/>
  <c r="AI18" i="56"/>
  <c r="AK18" i="56" s="1"/>
  <c r="AM18" i="56" s="1"/>
  <c r="AN18" i="56" s="1" a="1"/>
  <c r="AN18" i="56" s="1"/>
  <c r="AI17" i="56"/>
  <c r="AK17" i="56" s="1"/>
  <c r="AM17" i="56" s="1"/>
  <c r="AN17" i="56" s="1" a="1"/>
  <c r="AN17" i="56" s="1"/>
  <c r="AI35" i="56"/>
  <c r="AK35" i="56" s="1"/>
  <c r="AM35" i="56" s="1"/>
  <c r="AN35" i="56" s="1" a="1"/>
  <c r="AN35" i="56" s="1"/>
  <c r="AJ11" i="4"/>
  <c r="AL11" i="4" s="1"/>
  <c r="AN11" i="4" s="1"/>
  <c r="AO11" i="4" s="1" a="1"/>
  <c r="AO11" i="4" s="1"/>
  <c r="AJ27" i="4"/>
  <c r="AL27" i="4" s="1"/>
  <c r="AN27" i="4" s="1"/>
  <c r="AO27" i="4" s="1" a="1"/>
  <c r="AO27" i="4" s="1"/>
  <c r="AJ16" i="4"/>
  <c r="AL16" i="4" s="1"/>
  <c r="AN16" i="4" s="1"/>
  <c r="AO16" i="4" s="1" a="1"/>
  <c r="AO16" i="4" s="1"/>
  <c r="AJ35" i="4"/>
  <c r="AL35" i="4" s="1"/>
  <c r="AN35" i="4" s="1"/>
  <c r="AO35" i="4" s="1" a="1"/>
  <c r="AO35" i="4" s="1"/>
  <c r="AI27" i="56"/>
  <c r="AK27" i="56" s="1"/>
  <c r="AM27" i="56" s="1"/>
  <c r="AN27" i="56" s="1" a="1"/>
  <c r="AN27" i="56" s="1"/>
  <c r="AI29" i="56"/>
  <c r="AK29" i="56" s="1"/>
  <c r="AM29" i="56" s="1"/>
  <c r="AN29" i="56" s="1" a="1"/>
  <c r="AN29" i="56" s="1"/>
  <c r="U3" i="56"/>
  <c r="AI25" i="56"/>
  <c r="AK25" i="56" s="1"/>
  <c r="AM25" i="56" s="1"/>
  <c r="AN25" i="56" s="1" a="1"/>
  <c r="AN25" i="56" s="1"/>
  <c r="AI42" i="56"/>
  <c r="AK42" i="56" s="1"/>
  <c r="AM42" i="56" s="1"/>
  <c r="AN42" i="56" s="1" a="1"/>
  <c r="AN42" i="56" s="1"/>
  <c r="AJ34" i="4"/>
  <c r="AL34" i="4" s="1"/>
  <c r="AN34" i="4" s="1"/>
  <c r="AO34" i="4" s="1" a="1"/>
  <c r="AO34" i="4" s="1"/>
  <c r="AJ32" i="4"/>
  <c r="AL32" i="4" s="1"/>
  <c r="AN32" i="4" s="1"/>
  <c r="AO32" i="4" s="1" a="1"/>
  <c r="AO32" i="4" s="1"/>
  <c r="AI36" i="56"/>
  <c r="AK36" i="56" s="1"/>
  <c r="AM36" i="56" s="1"/>
  <c r="AN36" i="56" s="1" a="1"/>
  <c r="AN36" i="56" s="1"/>
  <c r="AJ18" i="4"/>
  <c r="AL18" i="4" s="1"/>
  <c r="AN18" i="4" s="1"/>
  <c r="AO18" i="4" s="1" a="1"/>
  <c r="AO18" i="4" s="1"/>
  <c r="AJ17" i="4"/>
  <c r="AL17" i="4" s="1"/>
  <c r="AN17" i="4" s="1"/>
  <c r="AO17" i="4" s="1" a="1"/>
  <c r="AO17" i="4" s="1"/>
  <c r="AI44" i="56"/>
  <c r="AK44" i="56" s="1"/>
  <c r="AM44" i="56" s="1"/>
  <c r="AN44" i="56" s="1" a="1"/>
  <c r="AN44" i="56" s="1"/>
  <c r="AJ40" i="4"/>
  <c r="AL40" i="4" s="1"/>
  <c r="AN40" i="4" s="1"/>
  <c r="AO40" i="4" s="1" a="1"/>
  <c r="AO40" i="4" s="1"/>
  <c r="AJ29" i="4"/>
  <c r="AL29" i="4" s="1"/>
  <c r="AN29" i="4" s="1"/>
  <c r="AO29" i="4" s="1" a="1"/>
  <c r="AO29" i="4" s="1"/>
  <c r="V3" i="4"/>
  <c r="AI3" i="4"/>
  <c r="AH3" i="56"/>
  <c r="AL15" i="4"/>
  <c r="AN15" i="4" s="1"/>
  <c r="AO15" i="4" s="1" a="1"/>
  <c r="AO15" i="4" s="1"/>
  <c r="AL20" i="4"/>
  <c r="AN20" i="4" s="1"/>
  <c r="AO20" i="4" s="1" a="1"/>
  <c r="AO20" i="4" s="1"/>
  <c r="U3" i="4"/>
  <c r="T3" i="56"/>
  <c r="AJ7" i="4"/>
  <c r="AL7" i="4" s="1"/>
  <c r="AN7" i="4" s="1"/>
  <c r="AO7" i="4" s="1" a="1"/>
  <c r="AO7" i="4" s="1"/>
  <c r="AO1" i="4"/>
  <c r="AN1" i="56"/>
  <c r="AJ1" i="46"/>
  <c r="AO1" i="54"/>
  <c r="H11" i="6" l="1"/>
  <c r="I11" i="6" s="1"/>
  <c r="H12" i="6"/>
  <c r="I12" i="6" s="1"/>
  <c r="H10" i="6"/>
  <c r="I10" i="6" s="1"/>
  <c r="H9" i="6"/>
  <c r="I9" i="6" s="1"/>
  <c r="H6" i="6"/>
  <c r="I6" i="6" s="1"/>
  <c r="H4" i="6"/>
  <c r="I4" i="6" s="1"/>
  <c r="H8" i="6"/>
  <c r="I8" i="6" s="1"/>
  <c r="H7" i="6"/>
  <c r="I7" i="6" s="1"/>
  <c r="H2" i="6"/>
  <c r="I2" i="6" s="1"/>
  <c r="H3" i="6"/>
  <c r="I3" i="6" s="1"/>
  <c r="H5" i="6"/>
  <c r="I5" i="6" s="1"/>
  <c r="L4" i="6"/>
  <c r="M4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บรรพต พิจิตรกำเนิด</author>
  </authors>
  <commentList>
    <comment ref="C16" authorId="0" shapeId="0" xr:uid="{00000000-0006-0000-0000-000001000000}">
      <text>
        <r>
          <rPr>
            <b/>
            <sz val="18"/>
            <color indexed="81"/>
            <rFont val="TH SarabunPSK"/>
            <family val="2"/>
          </rPr>
          <t>เพื่อใช้ในการบันทึกผลการเรียนรู้ของนักศึกษาตามกรอบมาตรฐานคุณวุฒิระดับอุดมศึกษา (TQF) 
ของ สกอ.</t>
        </r>
      </text>
    </comment>
    <comment ref="C18" authorId="0" shapeId="0" xr:uid="{00000000-0006-0000-0000-000002000000}">
      <text>
        <r>
          <rPr>
            <b/>
            <sz val="18"/>
            <color indexed="81"/>
            <rFont val="TH SarabunPSK"/>
            <family val="2"/>
          </rPr>
          <t>ผศ.ดร.บรรพต พิจิตรกำเนิด
bunpodp@hotmail.com
มหาวิทยาลัยสวนดุสิต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บรรพต พิจิตรกำเนิด</author>
  </authors>
  <commentList>
    <comment ref="C3" authorId="0" shapeId="0" xr:uid="{DE3518FD-2FDC-4AE0-8423-1CCE2ECDEB09}">
      <text>
        <r>
          <rPr>
            <sz val="14"/>
            <color indexed="14"/>
            <rFont val="TH SarabunPSK"/>
            <family val="2"/>
          </rPr>
          <t xml:space="preserve">ใส่ข้อมูลตามรายการ
</t>
        </r>
      </text>
    </comment>
    <comment ref="H3" authorId="0" shapeId="0" xr:uid="{00000000-0006-0000-0100-000002000000}">
      <text>
        <r>
          <rPr>
            <sz val="14"/>
            <color indexed="14"/>
            <rFont val="TH SarabunPSK"/>
            <family val="2"/>
          </rPr>
          <t xml:space="preserve">วันที่จัดมีการเรียนการสอน
</t>
        </r>
      </text>
    </comment>
    <comment ref="I3" authorId="0" shapeId="0" xr:uid="{00000000-0006-0000-0100-000003000000}">
      <text>
        <r>
          <rPr>
            <sz val="14"/>
            <color indexed="14"/>
            <rFont val="TH SarabunPSK"/>
            <family val="2"/>
          </rPr>
          <t>บันทึกความจำ</t>
        </r>
      </text>
    </comment>
    <comment ref="M3" authorId="0" shapeId="0" xr:uid="{E25D3C07-0E4E-42EB-8FE0-CCE4110C1983}">
      <text>
        <r>
          <rPr>
            <sz val="14"/>
            <color indexed="14"/>
            <rFont val="TH SarabunPSK"/>
            <family val="2"/>
          </rPr>
          <t>เลือกการเรียนรู้นี้ใส่เลข 1</t>
        </r>
      </text>
    </comment>
    <comment ref="N3" authorId="0" shapeId="0" xr:uid="{64D67CB0-766D-4656-8389-826150975117}">
      <text>
        <r>
          <rPr>
            <sz val="14"/>
            <color indexed="14"/>
            <rFont val="TH SarabunPSK"/>
            <family val="2"/>
          </rPr>
          <t>เลือกการเรียนรู้นี้ใส่เลข 1</t>
        </r>
      </text>
    </comment>
    <comment ref="O3" authorId="0" shapeId="0" xr:uid="{BEBD4F9E-C49D-4AAF-9F3C-D967604CA05A}">
      <text>
        <r>
          <rPr>
            <sz val="14"/>
            <color indexed="14"/>
            <rFont val="TH SarabunPSK"/>
            <family val="2"/>
          </rPr>
          <t>เลือกการเรียนรู้นี้ใส่เลข 1</t>
        </r>
      </text>
    </comment>
    <comment ref="P3" authorId="0" shapeId="0" xr:uid="{A3C59BAA-0003-4DA9-980C-C584BA646D01}">
      <text>
        <r>
          <rPr>
            <sz val="14"/>
            <color indexed="14"/>
            <rFont val="TH SarabunPSK"/>
            <family val="2"/>
          </rPr>
          <t>เลือกการเรียนรู้นี้ใส่เลข 1</t>
        </r>
      </text>
    </comment>
    <comment ref="Q3" authorId="0" shapeId="0" xr:uid="{8D1899F1-F18F-4D3A-B059-237B70883B18}">
      <text>
        <r>
          <rPr>
            <sz val="14"/>
            <color indexed="14"/>
            <rFont val="TH SarabunPSK"/>
            <family val="2"/>
          </rPr>
          <t>เลือกการเรียนรู้นี้ใส่เลข 1</t>
        </r>
      </text>
    </comment>
    <comment ref="R3" authorId="0" shapeId="0" xr:uid="{00000000-0006-0000-0100-000009000000}">
      <text>
        <r>
          <rPr>
            <sz val="14"/>
            <color indexed="14"/>
            <rFont val="TH SarabunPSK"/>
            <family val="2"/>
          </rPr>
          <t>เลือกการเรียนรู้นี้ใส่เลข 1</t>
        </r>
      </text>
    </comment>
    <comment ref="D10" authorId="0" shapeId="0" xr:uid="{00000000-0006-0000-0100-00000A000000}">
      <text>
        <r>
          <rPr>
            <b/>
            <sz val="16"/>
            <color indexed="10"/>
            <rFont val="TH SarabunPSK"/>
            <family val="2"/>
          </rPr>
          <t>เลือกใช้ : การแสดงความคิดเห็น
ต้องระบุ (จำนวน) เป้าหมาย</t>
        </r>
      </text>
    </comment>
    <comment ref="M18" authorId="0" shapeId="0" xr:uid="{00000000-0006-0000-0100-00000B000000}">
      <text>
        <r>
          <rPr>
            <sz val="16"/>
            <color indexed="14"/>
            <rFont val="TH Sarabun New"/>
            <family val="2"/>
          </rPr>
          <t>ใส่ค่าคะแนนตามจริง</t>
        </r>
      </text>
    </comment>
    <comment ref="N18" authorId="0" shapeId="0" xr:uid="{00000000-0006-0000-0100-00000C000000}">
      <text>
        <r>
          <rPr>
            <sz val="14"/>
            <color indexed="14"/>
            <rFont val="TH SarabunPSK"/>
            <family val="2"/>
          </rPr>
          <t>ใส่ค่าคะแนนตามจริง</t>
        </r>
      </text>
    </comment>
    <comment ref="O18" authorId="0" shapeId="0" xr:uid="{00000000-0006-0000-0100-00000D000000}">
      <text>
        <r>
          <rPr>
            <sz val="14"/>
            <color indexed="14"/>
            <rFont val="TH SarabunPSK"/>
            <family val="2"/>
          </rPr>
          <t>ใส่ค่าคะแนนตามจริง</t>
        </r>
      </text>
    </comment>
    <comment ref="P18" authorId="0" shapeId="0" xr:uid="{00000000-0006-0000-0100-00000E000000}">
      <text>
        <r>
          <rPr>
            <sz val="14"/>
            <color indexed="14"/>
            <rFont val="TH SarabunPSK"/>
            <family val="2"/>
          </rPr>
          <t xml:space="preserve">ใส่ค่าคะแนนตามจริง
</t>
        </r>
      </text>
    </comment>
    <comment ref="Q18" authorId="0" shapeId="0" xr:uid="{00000000-0006-0000-0100-00000F000000}">
      <text>
        <r>
          <rPr>
            <sz val="14"/>
            <color indexed="14"/>
            <rFont val="TH SarabunPSK"/>
            <family val="2"/>
          </rPr>
          <t>ใส่ค่าคะแนนตามจริง</t>
        </r>
      </text>
    </comment>
    <comment ref="R18" authorId="0" shapeId="0" xr:uid="{00000000-0006-0000-0100-000010000000}">
      <text>
        <r>
          <rPr>
            <sz val="14"/>
            <color indexed="14"/>
            <rFont val="TH SarabunPSK"/>
            <family val="2"/>
          </rPr>
          <t>ใส่ค่าคะแนนตามจริง</t>
        </r>
      </text>
    </comment>
    <comment ref="D19" authorId="0" shapeId="0" xr:uid="{00000000-0006-0000-0100-000011000000}">
      <text>
        <r>
          <rPr>
            <b/>
            <sz val="18"/>
            <color indexed="10"/>
            <rFont val="TH SarabunPSK"/>
            <family val="2"/>
          </rPr>
          <t>รูปแบบ : &gt;=เกณฑ์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บรรพต พิจิตรกำเนิด</author>
  </authors>
  <commentList>
    <comment ref="C5" authorId="0" shapeId="0" xr:uid="{00000000-0006-0000-0200-000001000000}">
      <text>
        <r>
          <rPr>
            <sz val="16"/>
            <color indexed="10"/>
            <rFont val="TH SarabunPSK"/>
            <family val="2"/>
          </rPr>
          <t>การ Paste ให้คลิกขวา
เลือก Paste123 เท่านั้น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บรรพต พิจิตรกำเนิด</author>
  </authors>
  <commentList>
    <comment ref="AK7" authorId="0" shapeId="0" xr:uid="{00000000-0006-0000-0300-000001000000}">
      <text>
        <r>
          <rPr>
            <b/>
            <sz val="18"/>
            <color indexed="10"/>
            <rFont val="TH SarabunPSK"/>
            <family val="2"/>
          </rPr>
          <t xml:space="preserve">บันทึกผลการเรียน
I หรือ W
ที่ช่องนี้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บรรพต พิจิตรกำเนิด</author>
  </authors>
  <commentList>
    <comment ref="B7" authorId="0" shapeId="0" xr:uid="{00000000-0006-0000-0500-000001000000}">
      <text>
        <r>
          <rPr>
            <sz val="16"/>
            <color indexed="10"/>
            <rFont val="TH SarabunPSK"/>
            <family val="2"/>
          </rPr>
          <t>การ Paste ให้คลิกขวา
เลือก Paste123 เท่านั้น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<sst xmlns="http://schemas.openxmlformats.org/spreadsheetml/2006/main" count="377" uniqueCount="155">
  <si>
    <t>ลำดับ</t>
  </si>
  <si>
    <t>รหัส</t>
  </si>
  <si>
    <t>ชื่อ-นามสกุล</t>
  </si>
  <si>
    <t>ปลายภาค</t>
  </si>
  <si>
    <t>รวม</t>
  </si>
  <si>
    <t>เกรด</t>
  </si>
  <si>
    <t>คะแนนเก็บ</t>
  </si>
  <si>
    <t xml:space="preserve">นักศึกษาหลักสูตร </t>
  </si>
  <si>
    <t>ตอนเรียน</t>
  </si>
  <si>
    <t>ภาคเรียนที่</t>
  </si>
  <si>
    <t>ปีการศึกษาที่</t>
  </si>
  <si>
    <t xml:space="preserve">รหัสวิชา </t>
  </si>
  <si>
    <t>ผู้สอน</t>
  </si>
  <si>
    <t>คะแนน</t>
  </si>
  <si>
    <t>รายการชิ้นงาน</t>
  </si>
  <si>
    <t>แบบบันทึกคะแนนรายวิชา</t>
  </si>
  <si>
    <t>รายวิชา</t>
  </si>
  <si>
    <t>รหัสวิชา</t>
  </si>
  <si>
    <t>หลักสูตร</t>
  </si>
  <si>
    <t>ปีการศึกษา</t>
  </si>
  <si>
    <t>ชื่อผู้สอน</t>
  </si>
  <si>
    <t>คะแนนปลายภาค</t>
  </si>
  <si>
    <t>คะแนนชิ้นงาน</t>
  </si>
  <si>
    <t>ระดับผลการเรียน</t>
  </si>
  <si>
    <t>จำนวน</t>
  </si>
  <si>
    <t>ร้อยละ</t>
  </si>
  <si>
    <t>A</t>
  </si>
  <si>
    <t>B+</t>
  </si>
  <si>
    <t>B</t>
  </si>
  <si>
    <t>C+</t>
  </si>
  <si>
    <t>C</t>
  </si>
  <si>
    <t>D+</t>
  </si>
  <si>
    <t>D</t>
  </si>
  <si>
    <t>จำนวนผู้เรียน</t>
  </si>
  <si>
    <t>F</t>
  </si>
  <si>
    <t>W</t>
  </si>
  <si>
    <t>M</t>
  </si>
  <si>
    <t>I</t>
  </si>
  <si>
    <t>จำนวน นศ. ที่มีคะแนน</t>
  </si>
  <si>
    <t>ครั้งที่</t>
  </si>
  <si>
    <t>วันที่สอน</t>
  </si>
  <si>
    <t>เนื้อหาที่สอน</t>
  </si>
  <si>
    <t>ชื่อ-สกุล</t>
  </si>
  <si>
    <t>คุณธรรม</t>
  </si>
  <si>
    <t>ความรู้</t>
  </si>
  <si>
    <t>ปัญญา</t>
  </si>
  <si>
    <t>ความสัมพันธ์</t>
  </si>
  <si>
    <t>เลข/IT/สื่อสาร</t>
  </si>
  <si>
    <t>ความสัมพันธ์ฯ</t>
  </si>
  <si>
    <t>ผ่านเกณฑ์</t>
  </si>
  <si>
    <t xml:space="preserve"> &lt; เกณฑ์</t>
  </si>
  <si>
    <t>สอบปลายภาค</t>
  </si>
  <si>
    <t>งานชิ้นที่ 1</t>
  </si>
  <si>
    <t>งานชิ้นที่ 2</t>
  </si>
  <si>
    <t>งานชิ้นที่ 3</t>
  </si>
  <si>
    <t>งานชิ้นที่ 4</t>
  </si>
  <si>
    <t>งานชิ้นที่ 5</t>
  </si>
  <si>
    <t>งานชิ้นที่ 6</t>
  </si>
  <si>
    <t>งานชิ้นที่ 7</t>
  </si>
  <si>
    <t>งานชิ้นที่ 8</t>
  </si>
  <si>
    <t>งานชิ้นที่ 10</t>
  </si>
  <si>
    <t>งานชิ้นที่ 9</t>
  </si>
  <si>
    <t>ผลสัมฤทธิ์แต่ละผลการเรียนรู้ที่นักศึกษาทำได้ (ร้อยละ)</t>
  </si>
  <si>
    <t>ผลการเรียนรู้</t>
  </si>
  <si>
    <t>ผลการเรียนรู้ (LO) ที่ต้องการวัด</t>
  </si>
  <si>
    <t>&gt;=60</t>
  </si>
  <si>
    <t>ความสัมพันธ์บุคคล</t>
  </si>
  <si>
    <t>ตัวเลข/สื่อสาร/ไอที</t>
  </si>
  <si>
    <t>ทักษะทางปัญญา</t>
  </si>
  <si>
    <t>คุณธรรม/จริยธรรม</t>
  </si>
  <si>
    <t>ทักษะพิสัย</t>
  </si>
  <si>
    <t xml:space="preserve"> &gt;= เกณฑ์</t>
  </si>
  <si>
    <t>คะแนนแต่ละมาตรฐานการเรียนรู้</t>
  </si>
  <si>
    <t>สาขาวิชา</t>
  </si>
  <si>
    <t>คำแนะนำ</t>
  </si>
  <si>
    <t>ในแต่ละมาตรฐานการเรียนรู้</t>
  </si>
  <si>
    <t>*** ที่ประมวลผลแล้ว ***</t>
  </si>
  <si>
    <t>ที่กำหนดไว้ใน มคอ.3</t>
  </si>
  <si>
    <t>*** ตามเกณฑ์รูบิคส์ ***</t>
  </si>
  <si>
    <t>รายการหักคะแนนครั้งที่</t>
  </si>
  <si>
    <t>คะแนนความเป็นสวนดุสิต</t>
  </si>
  <si>
    <t>เข้าเรียน</t>
  </si>
  <si>
    <t>แสดงความคิดเห็น</t>
  </si>
  <si>
    <t xml:space="preserve">ติด I </t>
  </si>
  <si>
    <t>Quiz</t>
  </si>
  <si>
    <t>Term Project</t>
  </si>
  <si>
    <t>คะแนนการทดสอบย่อย (QUIZ)</t>
  </si>
  <si>
    <t>QUIZ</t>
  </si>
  <si>
    <t xml:space="preserve">รายงานผลสัมฤทธิ์การเรียนรู้ของรายวิชา </t>
  </si>
  <si>
    <t xml:space="preserve">ภาคการศึกษาที่  </t>
  </si>
  <si>
    <t xml:space="preserve">ปีการศึกษา </t>
  </si>
  <si>
    <r>
      <t xml:space="preserve">บันทึกค่าคะแนน </t>
    </r>
    <r>
      <rPr>
        <b/>
        <sz val="16"/>
        <color rgb="FF0070C0"/>
        <rFont val="TH SarabunPSK"/>
        <family val="2"/>
      </rPr>
      <t>เต็ม</t>
    </r>
  </si>
  <si>
    <r>
      <t xml:space="preserve">บันทึกระดับ </t>
    </r>
    <r>
      <rPr>
        <b/>
        <sz val="16"/>
        <color rgb="FF0070C0"/>
        <rFont val="TH SarabunPSK"/>
        <family val="2"/>
      </rPr>
      <t>เกณฑ์</t>
    </r>
  </si>
  <si>
    <t>ผู้สอนระบุคะแนนช่อง</t>
  </si>
  <si>
    <t>แล้วจึงใส่ค่าคะแนนที่ นศ.ทำได้</t>
  </si>
  <si>
    <r>
      <rPr>
        <b/>
        <sz val="16"/>
        <color rgb="FFFF0000"/>
        <rFont val="TH SarabunPSK"/>
        <family val="2"/>
      </rPr>
      <t>หมายเหตุ</t>
    </r>
    <r>
      <rPr>
        <sz val="16"/>
        <color rgb="FFFF0000"/>
        <rFont val="TH SarabunPSK"/>
        <family val="2"/>
      </rPr>
      <t xml:space="preserve"> : </t>
    </r>
    <r>
      <rPr>
        <b/>
        <u/>
        <sz val="16"/>
        <color rgb="FF7030A0"/>
        <rFont val="TH SarabunPSK"/>
        <family val="2"/>
      </rPr>
      <t>"คะแนนชิ้นงาน"</t>
    </r>
    <r>
      <rPr>
        <sz val="16"/>
        <color rgb="FFFF0000"/>
        <rFont val="TH SarabunPSK"/>
        <family val="2"/>
      </rPr>
      <t xml:space="preserve"> ระบุการประเมินผลการเรียนรู้ ด้วย </t>
    </r>
    <r>
      <rPr>
        <b/>
        <sz val="16"/>
        <color rgb="FF0000FF"/>
        <rFont val="TH SarabunPSK"/>
        <family val="2"/>
      </rPr>
      <t>1</t>
    </r>
    <r>
      <rPr>
        <sz val="16"/>
        <color rgb="FFFF0000"/>
        <rFont val="TH SarabunPSK"/>
        <family val="2"/>
      </rPr>
      <t xml:space="preserve"> เท่านั้น</t>
    </r>
  </si>
  <si>
    <t>หมายถึง</t>
  </si>
  <si>
    <r>
      <t xml:space="preserve"> </t>
    </r>
    <r>
      <rPr>
        <b/>
        <u/>
        <sz val="16"/>
        <color rgb="FF7030A0"/>
        <rFont val="TH SarabunPSK"/>
        <family val="2"/>
      </rPr>
      <t>"คะแนนสอบปลายภาค"</t>
    </r>
    <r>
      <rPr>
        <sz val="16"/>
        <color rgb="FFFF0000"/>
        <rFont val="TH SarabunPSK"/>
        <family val="2"/>
      </rPr>
      <t xml:space="preserve"> ระบุค่า</t>
    </r>
    <r>
      <rPr>
        <sz val="16"/>
        <color rgb="FF0000FF"/>
        <rFont val="TH SarabunPSK"/>
        <family val="2"/>
      </rPr>
      <t>คะแนนจริง</t>
    </r>
    <r>
      <rPr>
        <sz val="16"/>
        <color rgb="FFFF0000"/>
        <rFont val="TH SarabunPSK"/>
        <family val="2"/>
      </rPr>
      <t>ที่อาจารย์กำหนดไว้</t>
    </r>
  </si>
  <si>
    <t>ระบบบันทึกผลการเรียนรู้ตามกรอบมาตรฐานคุณวุฒิแห่งชาติ</t>
  </si>
  <si>
    <t>Learning Outcome</t>
  </si>
  <si>
    <t>งานชิ้นที่ 11</t>
  </si>
  <si>
    <t>งานชิ้นที่ 14</t>
  </si>
  <si>
    <t>งานชิ้นที่ 13</t>
  </si>
  <si>
    <t>งานชิ้นที่ 12</t>
  </si>
  <si>
    <t>บันทึกผลการเรียนรู้</t>
  </si>
  <si>
    <t>บันทึกคะแนน</t>
  </si>
  <si>
    <t>ข้อมูลรายวิชา</t>
  </si>
  <si>
    <t xml:space="preserve">Final </t>
  </si>
  <si>
    <t>ผลสัมฤทธิ์การเรียนรู้</t>
  </si>
  <si>
    <t>สรุปผลการเรียนรู้</t>
  </si>
  <si>
    <t>รายการหักคะแนน</t>
  </si>
  <si>
    <t>ภาคการศึกษา</t>
  </si>
  <si>
    <t>การแสดงความคิดเห็น</t>
  </si>
  <si>
    <t>การเข้าเรียน</t>
  </si>
  <si>
    <t>งานชิ้นที่ 15</t>
  </si>
  <si>
    <t>รหัสนักศึกษา :</t>
  </si>
  <si>
    <t>ตรวจสอบผลการเรียนรู้ของนักศึกษารายบุคคล</t>
  </si>
  <si>
    <t>คะแนน - ภาพรวม</t>
  </si>
  <si>
    <t>คะแนน - รายบุคคล</t>
  </si>
  <si>
    <t>บันทึกรายชื่อนักศึกษา</t>
  </si>
  <si>
    <t>ภาคเรียน</t>
  </si>
  <si>
    <t>รายชื่อนักศึกษา</t>
  </si>
  <si>
    <t>วัตถุประสงค์ของระบบ</t>
  </si>
  <si>
    <t>พัฒนาโดย</t>
  </si>
  <si>
    <t>ชื่อนักศึกษา :</t>
  </si>
  <si>
    <t>แจ้งคะแนน</t>
  </si>
  <si>
    <t>รหัสนักศึกษา</t>
  </si>
  <si>
    <t>นักศึกษาสาขาวิชา</t>
  </si>
  <si>
    <t>บันทึกข้อมูลพื้นฐาน</t>
  </si>
  <si>
    <t>บันทึกข้อมูลหักคะแนน</t>
  </si>
  <si>
    <t xml:space="preserve">      ดูรายงาน</t>
  </si>
  <si>
    <t>จำนวนเกณฑ์รูบิคที่เลือกใช้</t>
  </si>
  <si>
    <t>การจัดการเรียนรู้ (ค.บ.)</t>
  </si>
  <si>
    <r>
      <t xml:space="preserve">ระดับคะแนนของแต่ละมาตรฐานการเรียนรู้ตามเกณฑ์รูบริกส์  </t>
    </r>
    <r>
      <rPr>
        <b/>
        <sz val="18"/>
        <color rgb="FFFF0000"/>
        <rFont val="Wingdings"/>
        <charset val="2"/>
      </rPr>
      <t></t>
    </r>
  </si>
  <si>
    <t>บันทึกระดับคะแนน</t>
  </si>
  <si>
    <t>*** ตามเกณฑ์รูริกส์ ***</t>
  </si>
  <si>
    <t>*** ตามเกณฑ์รูบริกส์ ***</t>
  </si>
  <si>
    <t xml:space="preserve">ระดับคะแนนของแต่ละมาตรฐานการเรียนรู้ตามเกณฑ์รูบริกส์ </t>
  </si>
  <si>
    <t xml:space="preserve">คะแนนสอบปลายภาคแต่ละมาตรฐานการเรียนรู้ </t>
  </si>
  <si>
    <t>ติด I</t>
  </si>
  <si>
    <t>หรือ W</t>
  </si>
  <si>
    <t>ผลการประเมินผลสัมฤทธิ์ในแต่ละผลการเรียนรู้ (จำนวนคน / ร้อยละ)</t>
  </si>
  <si>
    <t xml:space="preserve">      งานชิ้นที่ 15</t>
  </si>
  <si>
    <t>ขาด สอบ</t>
  </si>
  <si>
    <r>
      <t xml:space="preserve">กรณีนักศึกษาขาดสอบ </t>
    </r>
    <r>
      <rPr>
        <sz val="14"/>
        <color rgb="FF0070C0"/>
        <rFont val="TH SarabunPSK"/>
        <family val="2"/>
      </rPr>
      <t>บันทึกผลการเรียน</t>
    </r>
    <r>
      <rPr>
        <b/>
        <sz val="20"/>
        <color rgb="FFFF0000"/>
        <rFont val="TH SarabunPSK"/>
        <family val="2"/>
      </rPr>
      <t xml:space="preserve"> M  </t>
    </r>
    <r>
      <rPr>
        <sz val="14"/>
        <color rgb="FF0070C0"/>
        <rFont val="TH SarabunPSK"/>
        <family val="2"/>
      </rPr>
      <t>ในช่องขาดสอบ</t>
    </r>
  </si>
  <si>
    <t xml:space="preserve">ระดับเกณฑ์รูบริกส์ที่เลือกใช้ </t>
  </si>
  <si>
    <t>ค่าถ่วงน้ำหนักที่ใช้ประเมินผลการเรียนรู้</t>
  </si>
  <si>
    <t>%</t>
  </si>
  <si>
    <t>จำ นวน</t>
  </si>
  <si>
    <t>่</t>
  </si>
  <si>
    <r>
      <t xml:space="preserve">ข้อมูลพื้นฐาน </t>
    </r>
    <r>
      <rPr>
        <b/>
        <sz val="20"/>
        <color rgb="FF0000CC"/>
        <rFont val="Wingdings"/>
        <charset val="2"/>
      </rPr>
      <t></t>
    </r>
  </si>
  <si>
    <r>
      <t xml:space="preserve">ข้อมูลการเรียนการสอน </t>
    </r>
    <r>
      <rPr>
        <b/>
        <sz val="20"/>
        <color rgb="FF0000CC"/>
        <rFont val="Wingdings"/>
        <charset val="2"/>
      </rPr>
      <t></t>
    </r>
  </si>
  <si>
    <r>
      <t xml:space="preserve">ข้อมูลคะแนนเก็บ </t>
    </r>
    <r>
      <rPr>
        <b/>
        <sz val="20"/>
        <color rgb="FF0000CC"/>
        <rFont val="Wingdings"/>
        <charset val="2"/>
      </rPr>
      <t></t>
    </r>
  </si>
  <si>
    <t>Background from Freepik</t>
  </si>
  <si>
    <t>Version#18 (ธันวาคม 2564)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</si>
</sst>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\ ดดด\ bbbb"/>
  </numFmts>
  <fonts count="9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2"/>
      <color theme="1"/>
      <name val="TH SarabunPSK"/>
      <family val="2"/>
    </font>
    <font>
      <b/>
      <sz val="14"/>
      <color rgb="FF0070C0"/>
      <name val="TH SarabunPSK"/>
      <family val="2"/>
    </font>
    <font>
      <b/>
      <sz val="16"/>
      <color rgb="FF0070C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sz val="20"/>
      <name val="TH SarabunPSK"/>
      <family val="2"/>
    </font>
    <font>
      <b/>
      <sz val="20"/>
      <color theme="1"/>
      <name val="TH SarabunPSK"/>
      <family val="2"/>
    </font>
    <font>
      <sz val="16"/>
      <color rgb="FF0070C0"/>
      <name val="TH SarabunPSK"/>
      <family val="2"/>
    </font>
    <font>
      <b/>
      <sz val="14"/>
      <name val="TH SarabunPSK"/>
      <family val="2"/>
    </font>
    <font>
      <b/>
      <sz val="18"/>
      <name val="TH SarabunPSK"/>
      <family val="2"/>
    </font>
    <font>
      <b/>
      <sz val="12"/>
      <name val="TH SarabunPSK"/>
      <family val="2"/>
    </font>
    <font>
      <b/>
      <sz val="16"/>
      <color rgb="FFFF0000"/>
      <name val="TH SarabunPSK"/>
      <family val="2"/>
    </font>
    <font>
      <b/>
      <sz val="14"/>
      <color rgb="FFFF0000"/>
      <name val="TH SarabunPSK"/>
      <family val="2"/>
    </font>
    <font>
      <sz val="13"/>
      <color theme="1"/>
      <name val="TH SarabunPSK"/>
      <family val="2"/>
    </font>
    <font>
      <b/>
      <sz val="13"/>
      <color theme="1"/>
      <name val="TH SarabunPSK"/>
      <family val="2"/>
    </font>
    <font>
      <sz val="13"/>
      <name val="TH SarabunPSK"/>
      <family val="2"/>
    </font>
    <font>
      <sz val="13"/>
      <color rgb="FFFF0000"/>
      <name val="TH SarabunPSK"/>
      <family val="2"/>
    </font>
    <font>
      <sz val="16"/>
      <color rgb="FFFF0000"/>
      <name val="TH SarabunPSK"/>
      <family val="2"/>
    </font>
    <font>
      <sz val="14"/>
      <color rgb="FF0070C0"/>
      <name val="TH SarabunPSK"/>
      <family val="2"/>
    </font>
    <font>
      <b/>
      <sz val="22"/>
      <color theme="1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rgb="FFFF0000"/>
      <name val="TH SarabunPSK"/>
      <family val="2"/>
    </font>
    <font>
      <sz val="18"/>
      <color rgb="FFFF0000"/>
      <name val="TH SarabunPSK"/>
      <family val="2"/>
    </font>
    <font>
      <sz val="14"/>
      <name val="TH SarabunPSK"/>
      <family val="2"/>
    </font>
    <font>
      <b/>
      <sz val="20"/>
      <color rgb="FF0070C0"/>
      <name val="TH SarabunPSK"/>
      <family val="2"/>
    </font>
    <font>
      <b/>
      <sz val="18"/>
      <color rgb="FF0070C0"/>
      <name val="TH SarabunPSK"/>
      <family val="2"/>
    </font>
    <font>
      <b/>
      <u/>
      <sz val="16"/>
      <color rgb="FF7030A0"/>
      <name val="TH SarabunPSK"/>
      <family val="2"/>
    </font>
    <font>
      <b/>
      <sz val="20"/>
      <color rgb="FFFF0000"/>
      <name val="TH SarabunPSK"/>
      <family val="2"/>
    </font>
    <font>
      <sz val="14"/>
      <color theme="0" tint="-4.9989318521683403E-2"/>
      <name val="TH SarabunPSK"/>
      <family val="2"/>
    </font>
    <font>
      <b/>
      <sz val="20"/>
      <color theme="0" tint="-4.9989318521683403E-2"/>
      <name val="TH SarabunPSK"/>
      <family val="2"/>
    </font>
    <font>
      <sz val="14"/>
      <color rgb="FFFF0000"/>
      <name val="TH SarabunPSK"/>
      <family val="2"/>
    </font>
    <font>
      <sz val="14"/>
      <color rgb="FF00B0F0"/>
      <name val="TH SarabunPSK"/>
      <family val="2"/>
    </font>
    <font>
      <b/>
      <sz val="14"/>
      <color theme="0"/>
      <name val="TH SarabunPSK"/>
      <family val="2"/>
    </font>
    <font>
      <b/>
      <sz val="22"/>
      <color rgb="FFFF0000"/>
      <name val="TH SarabunPSK"/>
      <family val="2"/>
    </font>
    <font>
      <b/>
      <sz val="16"/>
      <color indexed="10"/>
      <name val="TH SarabunPSK"/>
      <family val="2"/>
    </font>
    <font>
      <sz val="16"/>
      <color theme="0"/>
      <name val="TH SarabunPSK"/>
      <family val="2"/>
    </font>
    <font>
      <b/>
      <sz val="18"/>
      <color theme="0"/>
      <name val="TH SarabunPSK"/>
      <family val="2"/>
    </font>
    <font>
      <b/>
      <sz val="18"/>
      <color rgb="FF33CC33"/>
      <name val="TH SarabunPSK"/>
      <family val="2"/>
    </font>
    <font>
      <b/>
      <sz val="18"/>
      <color theme="9" tint="-0.249977111117893"/>
      <name val="TH SarabunPSK"/>
      <family val="2"/>
    </font>
    <font>
      <b/>
      <sz val="16"/>
      <color rgb="FF0000FF"/>
      <name val="TH SarabunPSK"/>
      <family val="2"/>
    </font>
    <font>
      <sz val="16"/>
      <color rgb="FF0000FF"/>
      <name val="TH SarabunPSK"/>
      <family val="2"/>
    </font>
    <font>
      <sz val="9"/>
      <color indexed="81"/>
      <name val="Tahoma"/>
      <family val="2"/>
    </font>
    <font>
      <b/>
      <sz val="18"/>
      <color indexed="10"/>
      <name val="TH SarabunPSK"/>
      <family val="2"/>
    </font>
    <font>
      <sz val="14"/>
      <color indexed="14"/>
      <name val="TH SarabunPSK"/>
      <family val="2"/>
    </font>
    <font>
      <sz val="16"/>
      <color indexed="14"/>
      <name val="TH Sarabun New"/>
      <family val="2"/>
    </font>
    <font>
      <sz val="16"/>
      <color indexed="10"/>
      <name val="TH SarabunPSK"/>
      <family val="2"/>
    </font>
    <font>
      <b/>
      <sz val="20"/>
      <color theme="0"/>
      <name val="TH SarabunPSK"/>
      <family val="2"/>
    </font>
    <font>
      <sz val="24"/>
      <color theme="1"/>
      <name val="TH SarabunPSK"/>
      <family val="2"/>
    </font>
    <font>
      <b/>
      <sz val="19"/>
      <color rgb="FFFF0000"/>
      <name val="TH SarabunPSK"/>
      <family val="2"/>
    </font>
    <font>
      <b/>
      <sz val="36"/>
      <color rgb="FF0000FF"/>
      <name val="TH SarabunPSK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48"/>
      <color rgb="FF0000FF"/>
      <name val="TH SarabunPSK"/>
      <family val="2"/>
    </font>
    <font>
      <sz val="11"/>
      <color theme="1"/>
      <name val="TH SarabunPSK"/>
      <family val="2"/>
    </font>
    <font>
      <sz val="22"/>
      <color theme="1"/>
      <name val="TH SarabunPSK"/>
      <family val="2"/>
    </font>
    <font>
      <b/>
      <sz val="22"/>
      <color theme="10"/>
      <name val="TH SarabunPSK"/>
      <family val="2"/>
    </font>
    <font>
      <b/>
      <sz val="8"/>
      <color theme="1"/>
      <name val="TH SarabunPSK"/>
      <family val="2"/>
    </font>
    <font>
      <sz val="8"/>
      <color theme="1"/>
      <name val="TH SarabunPSK"/>
      <family val="2"/>
    </font>
    <font>
      <b/>
      <sz val="24"/>
      <color theme="1"/>
      <name val="TH SarabunPSK"/>
      <family val="2"/>
    </font>
    <font>
      <sz val="6"/>
      <color theme="1"/>
      <name val="TH SarabunPSK"/>
      <family val="2"/>
    </font>
    <font>
      <b/>
      <sz val="6"/>
      <color theme="1"/>
      <name val="TH SarabunPSK"/>
      <family val="2"/>
    </font>
    <font>
      <sz val="18"/>
      <name val="TH SarabunPSK"/>
      <family val="2"/>
    </font>
    <font>
      <sz val="15"/>
      <name val="TH SarabunPSK"/>
      <family val="2"/>
    </font>
    <font>
      <b/>
      <sz val="15"/>
      <name val="TH SarabunPSK"/>
      <family val="2"/>
    </font>
    <font>
      <b/>
      <sz val="22"/>
      <color theme="0"/>
      <name val="TH SarabunPSK"/>
      <family val="2"/>
    </font>
    <font>
      <b/>
      <sz val="18"/>
      <color rgb="FF7030A0"/>
      <name val="TH SarabunPSK"/>
      <family val="2"/>
    </font>
    <font>
      <b/>
      <sz val="18"/>
      <color indexed="81"/>
      <name val="TH SarabunPSK"/>
      <family val="2"/>
    </font>
    <font>
      <b/>
      <sz val="16"/>
      <color theme="0"/>
      <name val="TH SarabunPSK"/>
      <family val="2"/>
    </font>
    <font>
      <b/>
      <u/>
      <sz val="22"/>
      <color theme="0"/>
      <name val="TH SarabunPSK"/>
      <family val="2"/>
    </font>
    <font>
      <sz val="11"/>
      <color theme="0"/>
      <name val="TH SarabunPSK"/>
      <family val="2"/>
    </font>
    <font>
      <b/>
      <sz val="22"/>
      <name val="TH SarabunPSK"/>
      <family val="2"/>
    </font>
    <font>
      <b/>
      <sz val="18"/>
      <color rgb="FFFF0000"/>
      <name val="Wingdings"/>
      <charset val="2"/>
    </font>
    <font>
      <b/>
      <sz val="22"/>
      <color rgb="FF0000FF"/>
      <name val="TH SarabunPSK"/>
      <family val="2"/>
    </font>
    <font>
      <b/>
      <sz val="14"/>
      <color rgb="FF00B0F0"/>
      <name val="TH SarabunPSK"/>
      <family val="2"/>
    </font>
    <font>
      <b/>
      <sz val="28"/>
      <color rgb="FFFF0000"/>
      <name val="TH SarabunPSK"/>
      <family val="2"/>
    </font>
    <font>
      <b/>
      <sz val="14"/>
      <color rgb="FF0000FF"/>
      <name val="TH SarabunPSK"/>
      <family val="2"/>
    </font>
    <font>
      <b/>
      <sz val="18"/>
      <color rgb="FF0000FF"/>
      <name val="TH SarabunPSK"/>
      <family val="2"/>
    </font>
    <font>
      <b/>
      <sz val="18"/>
      <color rgb="FFEAEAEA"/>
      <name val="TH SarabunPSK"/>
      <family val="2"/>
    </font>
    <font>
      <b/>
      <sz val="26"/>
      <name val="TH SarabunPSK"/>
      <family val="2"/>
    </font>
    <font>
      <b/>
      <sz val="17"/>
      <color theme="1"/>
      <name val="TH SarabunPSK"/>
      <family val="2"/>
    </font>
    <font>
      <b/>
      <sz val="17"/>
      <name val="TH SarabunPSK"/>
      <family val="2"/>
    </font>
    <font>
      <sz val="11"/>
      <color indexed="8"/>
      <name val="Calibri"/>
      <family val="2"/>
      <scheme val="minor"/>
    </font>
    <font>
      <sz val="14"/>
      <color theme="0"/>
      <name val="TH SarabunPSK"/>
      <family val="2"/>
    </font>
    <font>
      <sz val="13"/>
      <color theme="0"/>
      <name val="TH SarabunPSK"/>
      <family val="2"/>
    </font>
    <font>
      <b/>
      <sz val="20"/>
      <color rgb="FF0000CC"/>
      <name val="TH SarabunPSK"/>
      <family val="2"/>
      <charset val="222"/>
    </font>
    <font>
      <b/>
      <sz val="20"/>
      <color rgb="FF0000CC"/>
      <name val="Wingdings"/>
      <charset val="2"/>
    </font>
    <font>
      <sz val="20"/>
      <color rgb="FF0000CC"/>
      <name val="TH SarabunPSK"/>
      <family val="2"/>
      <charset val="222"/>
    </font>
    <font>
      <b/>
      <sz val="20"/>
      <color rgb="FF0000CC"/>
      <name val="TH SarabunPSK"/>
      <family val="2"/>
    </font>
    <font>
      <sz val="8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58" fillId="0" borderId="0" applyNumberFormat="0" applyFill="0" applyBorder="0" applyAlignment="0" applyProtection="0"/>
    <xf numFmtId="0" fontId="88" fillId="0" borderId="0"/>
  </cellStyleXfs>
  <cellXfs count="503">
    <xf numFmtId="0" fontId="0" fillId="0" borderId="0" xfId="0"/>
    <xf numFmtId="0" fontId="5" fillId="0" borderId="0" xfId="0" applyFont="1"/>
    <xf numFmtId="0" fontId="17" fillId="2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8" fillId="8" borderId="1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/>
    </xf>
    <xf numFmtId="0" fontId="9" fillId="4" borderId="0" xfId="0" applyFont="1" applyFill="1"/>
    <xf numFmtId="0" fontId="43" fillId="4" borderId="0" xfId="0" applyFont="1" applyFill="1" applyAlignment="1">
      <alignment vertical="center"/>
    </xf>
    <xf numFmtId="0" fontId="43" fillId="4" borderId="0" xfId="0" applyFont="1" applyFill="1" applyAlignment="1">
      <alignment horizontal="center" vertical="center"/>
    </xf>
    <xf numFmtId="0" fontId="10" fillId="4" borderId="0" xfId="0" applyFont="1" applyFill="1" applyAlignment="1">
      <alignment horizontal="left" vertical="center"/>
    </xf>
    <xf numFmtId="0" fontId="19" fillId="4" borderId="1" xfId="0" applyFont="1" applyFill="1" applyBorder="1" applyAlignment="1">
      <alignment horizontal="center" vertical="center"/>
    </xf>
    <xf numFmtId="0" fontId="5" fillId="4" borderId="0" xfId="0" applyFont="1" applyFill="1"/>
    <xf numFmtId="0" fontId="4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2" fillId="4" borderId="0" xfId="0" applyFont="1" applyFill="1"/>
    <xf numFmtId="0" fontId="42" fillId="4" borderId="0" xfId="0" applyFont="1" applyFill="1"/>
    <xf numFmtId="0" fontId="12" fillId="4" borderId="0" xfId="0" applyFont="1" applyFill="1"/>
    <xf numFmtId="0" fontId="10" fillId="4" borderId="0" xfId="0" applyFont="1" applyFill="1"/>
    <xf numFmtId="0" fontId="12" fillId="4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3" fillId="4" borderId="0" xfId="0" applyFont="1" applyFill="1"/>
    <xf numFmtId="0" fontId="2" fillId="4" borderId="0" xfId="0" applyFont="1" applyFill="1" applyAlignment="1">
      <alignment horizontal="center"/>
    </xf>
    <xf numFmtId="0" fontId="23" fillId="4" borderId="0" xfId="0" applyFont="1" applyFill="1" applyAlignment="1">
      <alignment horizontal="center" vertical="center"/>
    </xf>
    <xf numFmtId="0" fontId="42" fillId="4" borderId="0" xfId="0" applyFont="1" applyFill="1" applyAlignment="1">
      <alignment horizontal="center"/>
    </xf>
    <xf numFmtId="0" fontId="42" fillId="4" borderId="0" xfId="0" applyFont="1" applyFill="1" applyAlignment="1">
      <alignment horizontal="center" vertical="center"/>
    </xf>
    <xf numFmtId="0" fontId="57" fillId="4" borderId="0" xfId="0" applyFont="1" applyFill="1"/>
    <xf numFmtId="0" fontId="4" fillId="4" borderId="1" xfId="0" applyFont="1" applyFill="1" applyBorder="1" applyAlignment="1">
      <alignment horizontal="center" vertical="center"/>
    </xf>
    <xf numFmtId="49" fontId="21" fillId="4" borderId="1" xfId="0" applyNumberFormat="1" applyFont="1" applyFill="1" applyBorder="1" applyAlignment="1" applyProtection="1">
      <alignment vertical="center"/>
      <protection locked="0"/>
    </xf>
    <xf numFmtId="49" fontId="21" fillId="4" borderId="1" xfId="0" applyNumberFormat="1" applyFont="1" applyFill="1" applyBorder="1" applyProtection="1">
      <protection locked="0"/>
    </xf>
    <xf numFmtId="0" fontId="21" fillId="4" borderId="1" xfId="0" applyFont="1" applyFill="1" applyBorder="1" applyAlignment="1">
      <alignment horizontal="center" vertical="center"/>
    </xf>
    <xf numFmtId="0" fontId="17" fillId="14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 applyProtection="1">
      <alignment horizontal="center" vertical="center"/>
      <protection locked="0"/>
    </xf>
    <xf numFmtId="0" fontId="4" fillId="4" borderId="2" xfId="0" applyFont="1" applyFill="1" applyBorder="1" applyAlignment="1">
      <alignment horizontal="center" vertical="center"/>
    </xf>
    <xf numFmtId="0" fontId="9" fillId="4" borderId="0" xfId="0" applyFont="1" applyFill="1" applyAlignment="1">
      <alignment vertical="center"/>
    </xf>
    <xf numFmtId="0" fontId="24" fillId="4" borderId="1" xfId="0" applyFont="1" applyFill="1" applyBorder="1" applyAlignment="1" applyProtection="1">
      <alignment horizontal="center" vertical="center"/>
      <protection locked="0"/>
    </xf>
    <xf numFmtId="0" fontId="13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4" fillId="17" borderId="11" xfId="0" applyFont="1" applyFill="1" applyBorder="1" applyAlignment="1">
      <alignment vertical="top"/>
    </xf>
    <xf numFmtId="0" fontId="5" fillId="4" borderId="0" xfId="0" applyFont="1" applyFill="1" applyAlignment="1">
      <alignment vertical="center"/>
    </xf>
    <xf numFmtId="0" fontId="4" fillId="4" borderId="0" xfId="0" applyFont="1" applyFill="1" applyAlignment="1">
      <alignment horizontal="center"/>
    </xf>
    <xf numFmtId="0" fontId="19" fillId="4" borderId="1" xfId="0" applyFont="1" applyFill="1" applyBorder="1" applyAlignment="1">
      <alignment horizontal="center"/>
    </xf>
    <xf numFmtId="0" fontId="19" fillId="4" borderId="0" xfId="0" applyFont="1" applyFill="1"/>
    <xf numFmtId="0" fontId="5" fillId="4" borderId="1" xfId="0" applyFont="1" applyFill="1" applyBorder="1" applyAlignment="1">
      <alignment horizontal="center"/>
    </xf>
    <xf numFmtId="0" fontId="4" fillId="4" borderId="0" xfId="0" applyFont="1" applyFill="1"/>
    <xf numFmtId="0" fontId="19" fillId="8" borderId="1" xfId="0" applyFont="1" applyFill="1" applyBorder="1" applyAlignment="1">
      <alignment horizontal="center"/>
    </xf>
    <xf numFmtId="0" fontId="9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vertical="center"/>
    </xf>
    <xf numFmtId="0" fontId="19" fillId="2" borderId="1" xfId="0" applyFont="1" applyFill="1" applyBorder="1" applyAlignment="1">
      <alignment horizontal="center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left"/>
    </xf>
    <xf numFmtId="0" fontId="18" fillId="18" borderId="1" xfId="0" applyFont="1" applyFill="1" applyBorder="1" applyAlignment="1">
      <alignment horizontal="center" vertical="center"/>
    </xf>
    <xf numFmtId="164" fontId="19" fillId="18" borderId="1" xfId="0" applyNumberFormat="1" applyFont="1" applyFill="1" applyBorder="1" applyAlignment="1">
      <alignment horizontal="center" vertical="center"/>
    </xf>
    <xf numFmtId="0" fontId="5" fillId="4" borderId="0" xfId="0" applyFont="1" applyFill="1" applyAlignment="1" applyProtection="1">
      <alignment vertical="center"/>
      <protection hidden="1"/>
    </xf>
    <xf numFmtId="0" fontId="2" fillId="4" borderId="0" xfId="0" applyFont="1" applyFill="1" applyProtection="1">
      <protection hidden="1"/>
    </xf>
    <xf numFmtId="0" fontId="17" fillId="2" borderId="1" xfId="0" applyFont="1" applyFill="1" applyBorder="1" applyAlignment="1" applyProtection="1">
      <alignment horizontal="center"/>
      <protection hidden="1"/>
    </xf>
    <xf numFmtId="0" fontId="4" fillId="4" borderId="0" xfId="0" applyFont="1" applyFill="1" applyAlignment="1" applyProtection="1">
      <alignment horizontal="center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14" fillId="3" borderId="1" xfId="0" applyFont="1" applyFill="1" applyBorder="1" applyAlignment="1" applyProtection="1">
      <alignment horizontal="center" vertical="center"/>
      <protection hidden="1"/>
    </xf>
    <xf numFmtId="0" fontId="4" fillId="17" borderId="11" xfId="0" applyFont="1" applyFill="1" applyBorder="1" applyAlignment="1" applyProtection="1">
      <alignment vertical="top"/>
      <protection hidden="1"/>
    </xf>
    <xf numFmtId="0" fontId="18" fillId="3" borderId="1" xfId="0" applyFont="1" applyFill="1" applyBorder="1" applyAlignment="1" applyProtection="1">
      <alignment horizontal="center" vertical="center"/>
      <protection hidden="1"/>
    </xf>
    <xf numFmtId="0" fontId="18" fillId="8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 vertical="center"/>
      <protection hidden="1"/>
    </xf>
    <xf numFmtId="0" fontId="19" fillId="2" borderId="1" xfId="0" applyFont="1" applyFill="1" applyBorder="1" applyAlignment="1" applyProtection="1">
      <alignment horizontal="center" vertical="center"/>
      <protection hidden="1"/>
    </xf>
    <xf numFmtId="0" fontId="19" fillId="4" borderId="1" xfId="0" applyFont="1" applyFill="1" applyBorder="1" applyAlignment="1" applyProtection="1">
      <alignment horizontal="center" vertical="center"/>
      <protection hidden="1"/>
    </xf>
    <xf numFmtId="164" fontId="19" fillId="2" borderId="1" xfId="0" applyNumberFormat="1" applyFont="1" applyFill="1" applyBorder="1" applyAlignment="1" applyProtection="1">
      <alignment horizontal="center" vertical="center"/>
      <protection hidden="1"/>
    </xf>
    <xf numFmtId="164" fontId="19" fillId="3" borderId="1" xfId="0" applyNumberFormat="1" applyFont="1" applyFill="1" applyBorder="1" applyAlignment="1" applyProtection="1">
      <alignment horizontal="center" vertical="center"/>
      <protection hidden="1"/>
    </xf>
    <xf numFmtId="0" fontId="19" fillId="3" borderId="1" xfId="0" applyFont="1" applyFill="1" applyBorder="1" applyAlignment="1" applyProtection="1">
      <alignment horizontal="center" vertical="center"/>
      <protection hidden="1"/>
    </xf>
    <xf numFmtId="0" fontId="19" fillId="4" borderId="0" xfId="0" applyFont="1" applyFill="1" applyProtection="1">
      <protection hidden="1"/>
    </xf>
    <xf numFmtId="0" fontId="5" fillId="4" borderId="0" xfId="0" applyFont="1" applyFill="1" applyProtection="1">
      <protection hidden="1"/>
    </xf>
    <xf numFmtId="0" fontId="5" fillId="4" borderId="0" xfId="0" applyFont="1" applyFill="1" applyAlignment="1" applyProtection="1">
      <alignment horizontal="center"/>
      <protection hidden="1"/>
    </xf>
    <xf numFmtId="0" fontId="4" fillId="4" borderId="0" xfId="0" applyFont="1" applyFill="1" applyProtection="1">
      <protection hidden="1"/>
    </xf>
    <xf numFmtId="0" fontId="19" fillId="4" borderId="1" xfId="0" applyFont="1" applyFill="1" applyBorder="1" applyAlignment="1" applyProtection="1">
      <alignment horizontal="center"/>
      <protection hidden="1"/>
    </xf>
    <xf numFmtId="0" fontId="21" fillId="4" borderId="1" xfId="0" applyFont="1" applyFill="1" applyBorder="1" applyAlignment="1" applyProtection="1">
      <alignment horizontal="left"/>
      <protection hidden="1"/>
    </xf>
    <xf numFmtId="0" fontId="5" fillId="4" borderId="1" xfId="0" applyFont="1" applyFill="1" applyBorder="1" applyAlignment="1" applyProtection="1">
      <alignment horizontal="center"/>
      <protection hidden="1"/>
    </xf>
    <xf numFmtId="0" fontId="20" fillId="4" borderId="1" xfId="0" applyFont="1" applyFill="1" applyBorder="1" applyAlignment="1" applyProtection="1">
      <alignment horizontal="center" vertical="center"/>
      <protection hidden="1"/>
    </xf>
    <xf numFmtId="0" fontId="17" fillId="2" borderId="4" xfId="0" applyFont="1" applyFill="1" applyBorder="1" applyAlignment="1" applyProtection="1">
      <alignment horizontal="center" vertical="center"/>
      <protection hidden="1"/>
    </xf>
    <xf numFmtId="0" fontId="18" fillId="3" borderId="2" xfId="0" applyFont="1" applyFill="1" applyBorder="1" applyAlignment="1" applyProtection="1">
      <alignment horizontal="center" vertical="center"/>
      <protection hidden="1"/>
    </xf>
    <xf numFmtId="0" fontId="9" fillId="14" borderId="11" xfId="0" applyFont="1" applyFill="1" applyBorder="1" applyAlignment="1" applyProtection="1">
      <alignment horizontal="center" vertical="center"/>
      <protection hidden="1"/>
    </xf>
    <xf numFmtId="0" fontId="27" fillId="4" borderId="9" xfId="0" applyFont="1" applyFill="1" applyBorder="1" applyAlignment="1">
      <alignment horizontal="center" vertical="center"/>
    </xf>
    <xf numFmtId="2" fontId="27" fillId="4" borderId="16" xfId="0" applyNumberFormat="1" applyFont="1" applyFill="1" applyBorder="1" applyAlignment="1">
      <alignment horizontal="center" vertical="center"/>
    </xf>
    <xf numFmtId="0" fontId="27" fillId="4" borderId="3" xfId="0" applyFont="1" applyFill="1" applyBorder="1" applyAlignment="1">
      <alignment horizontal="center" vertical="center"/>
    </xf>
    <xf numFmtId="0" fontId="29" fillId="4" borderId="3" xfId="0" applyFont="1" applyFill="1" applyBorder="1" applyAlignment="1">
      <alignment horizontal="center" vertical="center"/>
    </xf>
    <xf numFmtId="0" fontId="29" fillId="4" borderId="18" xfId="0" applyFont="1" applyFill="1" applyBorder="1" applyAlignment="1">
      <alignment horizontal="center" vertical="center"/>
    </xf>
    <xf numFmtId="2" fontId="27" fillId="4" borderId="19" xfId="0" applyNumberFormat="1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/>
    </xf>
    <xf numFmtId="0" fontId="43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2" fontId="42" fillId="4" borderId="0" xfId="0" applyNumberFormat="1" applyFont="1" applyFill="1" applyAlignment="1">
      <alignment horizontal="center"/>
    </xf>
    <xf numFmtId="0" fontId="79" fillId="0" borderId="0" xfId="0" applyFont="1" applyAlignment="1">
      <alignment horizontal="center" vertical="center"/>
    </xf>
    <xf numFmtId="0" fontId="56" fillId="0" borderId="0" xfId="0" applyFont="1" applyAlignment="1">
      <alignment vertical="center"/>
    </xf>
    <xf numFmtId="0" fontId="54" fillId="0" borderId="0" xfId="0" applyFont="1"/>
    <xf numFmtId="0" fontId="65" fillId="0" borderId="0" xfId="0" applyFont="1"/>
    <xf numFmtId="0" fontId="65" fillId="0" borderId="0" xfId="0" applyFont="1" applyAlignment="1">
      <alignment horizontal="right" vertical="center"/>
    </xf>
    <xf numFmtId="0" fontId="65" fillId="0" borderId="0" xfId="0" applyFont="1" applyAlignment="1">
      <alignment vertical="center"/>
    </xf>
    <xf numFmtId="0" fontId="65" fillId="0" borderId="0" xfId="0" applyFont="1" applyAlignment="1">
      <alignment horizontal="center" vertical="center"/>
    </xf>
    <xf numFmtId="0" fontId="63" fillId="0" borderId="0" xfId="0" applyFont="1"/>
    <xf numFmtId="0" fontId="63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62" fillId="0" borderId="0" xfId="2" applyFont="1" applyAlignment="1">
      <alignment horizontal="center" vertical="center"/>
    </xf>
    <xf numFmtId="0" fontId="66" fillId="0" borderId="0" xfId="0" applyFont="1"/>
    <xf numFmtId="0" fontId="71" fillId="0" borderId="0" xfId="0" applyFont="1" applyAlignment="1">
      <alignment horizontal="center" vertical="center"/>
    </xf>
    <xf numFmtId="0" fontId="77" fillId="0" borderId="0" xfId="2" applyFont="1" applyAlignment="1">
      <alignment horizontal="center" vertical="center"/>
    </xf>
    <xf numFmtId="0" fontId="25" fillId="0" borderId="0" xfId="0" applyFont="1"/>
    <xf numFmtId="0" fontId="79" fillId="0" borderId="0" xfId="2" applyFont="1" applyAlignment="1">
      <alignment horizontal="center" vertical="center"/>
    </xf>
    <xf numFmtId="0" fontId="25" fillId="0" borderId="0" xfId="0" applyFont="1" applyAlignment="1">
      <alignment horizontal="right" vertical="center"/>
    </xf>
    <xf numFmtId="0" fontId="66" fillId="0" borderId="0" xfId="0" applyFont="1" applyAlignment="1">
      <alignment horizontal="center" vertical="center"/>
    </xf>
    <xf numFmtId="0" fontId="61" fillId="0" borderId="0" xfId="0" applyFont="1"/>
    <xf numFmtId="0" fontId="64" fillId="0" borderId="0" xfId="0" applyFont="1"/>
    <xf numFmtId="0" fontId="53" fillId="0" borderId="0" xfId="0" applyFont="1"/>
    <xf numFmtId="0" fontId="12" fillId="0" borderId="0" xfId="0" applyFont="1"/>
    <xf numFmtId="0" fontId="76" fillId="0" borderId="0" xfId="0" applyFont="1"/>
    <xf numFmtId="0" fontId="60" fillId="0" borderId="0" xfId="0" applyFont="1"/>
    <xf numFmtId="0" fontId="2" fillId="0" borderId="0" xfId="0" applyFont="1"/>
    <xf numFmtId="0" fontId="15" fillId="0" borderId="0" xfId="0" applyFont="1"/>
    <xf numFmtId="0" fontId="15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9" fillId="0" borderId="0" xfId="0" applyFont="1"/>
    <xf numFmtId="0" fontId="9" fillId="0" borderId="0" xfId="0" applyFont="1" applyAlignment="1">
      <alignment horizontal="center" vertical="center"/>
    </xf>
    <xf numFmtId="0" fontId="10" fillId="0" borderId="5" xfId="0" applyFont="1" applyBorder="1"/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4" fillId="0" borderId="11" xfId="0" applyFont="1" applyBorder="1" applyAlignment="1">
      <alignment vertical="top"/>
    </xf>
    <xf numFmtId="0" fontId="18" fillId="0" borderId="0" xfId="0" applyFont="1" applyAlignment="1">
      <alignment horizontal="center" vertical="center"/>
    </xf>
    <xf numFmtId="0" fontId="21" fillId="0" borderId="1" xfId="0" applyFont="1" applyBorder="1" applyAlignment="1" applyProtection="1">
      <alignment horizontal="center" vertical="center"/>
      <protection locked="0"/>
    </xf>
    <xf numFmtId="0" fontId="19" fillId="0" borderId="5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164" fontId="19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9" fillId="0" borderId="0" xfId="0" applyFont="1"/>
    <xf numFmtId="0" fontId="21" fillId="0" borderId="4" xfId="0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/>
    </xf>
    <xf numFmtId="0" fontId="4" fillId="0" borderId="0" xfId="0" applyFont="1"/>
    <xf numFmtId="0" fontId="47" fillId="0" borderId="1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82" fillId="0" borderId="1" xfId="0" applyFont="1" applyBorder="1" applyAlignment="1">
      <alignment horizontal="center" vertical="center"/>
    </xf>
    <xf numFmtId="0" fontId="82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27" fillId="0" borderId="0" xfId="0" applyFont="1"/>
    <xf numFmtId="0" fontId="26" fillId="0" borderId="0" xfId="0" applyFont="1"/>
    <xf numFmtId="0" fontId="26" fillId="0" borderId="0" xfId="0" applyFont="1" applyAlignment="1">
      <alignment horizontal="center"/>
    </xf>
    <xf numFmtId="2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 vertical="center"/>
    </xf>
    <xf numFmtId="0" fontId="26" fillId="4" borderId="15" xfId="0" applyFont="1" applyFill="1" applyBorder="1" applyAlignment="1">
      <alignment horizontal="center" vertical="center"/>
    </xf>
    <xf numFmtId="0" fontId="26" fillId="4" borderId="17" xfId="0" applyFont="1" applyFill="1" applyBorder="1" applyAlignment="1">
      <alignment horizontal="center" vertical="center"/>
    </xf>
    <xf numFmtId="0" fontId="26" fillId="15" borderId="14" xfId="0" applyFont="1" applyFill="1" applyBorder="1" applyAlignment="1">
      <alignment horizontal="center" vertical="center"/>
    </xf>
    <xf numFmtId="0" fontId="27" fillId="22" borderId="4" xfId="0" applyFont="1" applyFill="1" applyBorder="1"/>
    <xf numFmtId="0" fontId="44" fillId="22" borderId="4" xfId="0" applyFont="1" applyFill="1" applyBorder="1" applyAlignment="1">
      <alignment horizontal="center"/>
    </xf>
    <xf numFmtId="2" fontId="83" fillId="22" borderId="2" xfId="0" applyNumberFormat="1" applyFont="1" applyFill="1" applyBorder="1" applyAlignment="1">
      <alignment horizontal="center"/>
    </xf>
    <xf numFmtId="0" fontId="28" fillId="22" borderId="4" xfId="0" applyFont="1" applyFill="1" applyBorder="1" applyAlignment="1">
      <alignment horizontal="center"/>
    </xf>
    <xf numFmtId="2" fontId="45" fillId="22" borderId="2" xfId="0" applyNumberFormat="1" applyFont="1" applyFill="1" applyBorder="1" applyAlignment="1">
      <alignment horizontal="center"/>
    </xf>
    <xf numFmtId="0" fontId="3" fillId="0" borderId="0" xfId="0" applyFont="1"/>
    <xf numFmtId="2" fontId="5" fillId="0" borderId="0" xfId="0" applyNumberFormat="1" applyFont="1"/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2" fontId="30" fillId="0" borderId="1" xfId="0" applyNumberFormat="1" applyFont="1" applyBorder="1" applyAlignment="1">
      <alignment horizontal="center" vertical="center"/>
    </xf>
    <xf numFmtId="0" fontId="15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2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19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10" fillId="0" borderId="0" xfId="0" applyFont="1" applyProtection="1">
      <protection hidden="1"/>
    </xf>
    <xf numFmtId="0" fontId="47" fillId="6" borderId="1" xfId="0" applyFont="1" applyFill="1" applyBorder="1" applyAlignment="1" applyProtection="1">
      <alignment horizontal="center" vertical="center"/>
      <protection hidden="1"/>
    </xf>
    <xf numFmtId="0" fontId="82" fillId="6" borderId="1" xfId="0" applyFont="1" applyFill="1" applyBorder="1" applyAlignment="1" applyProtection="1">
      <alignment horizontal="center" vertical="center"/>
      <protection hidden="1"/>
    </xf>
    <xf numFmtId="0" fontId="47" fillId="3" borderId="1" xfId="0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84" fillId="0" borderId="0" xfId="0" applyFont="1" applyAlignment="1" applyProtection="1">
      <alignment vertical="center"/>
      <protection hidden="1"/>
    </xf>
    <xf numFmtId="0" fontId="84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10" fillId="0" borderId="0" xfId="0" applyFont="1"/>
    <xf numFmtId="0" fontId="42" fillId="0" borderId="0" xfId="0" applyFont="1"/>
    <xf numFmtId="0" fontId="4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26" fillId="15" borderId="12" xfId="0" applyFont="1" applyFill="1" applyBorder="1" applyAlignment="1">
      <alignment horizontal="center" vertical="center" wrapText="1"/>
    </xf>
    <xf numFmtId="0" fontId="26" fillId="15" borderId="13" xfId="0" applyFont="1" applyFill="1" applyBorder="1" applyAlignment="1">
      <alignment horizontal="center" vertical="center" wrapText="1"/>
    </xf>
    <xf numFmtId="0" fontId="22" fillId="8" borderId="1" xfId="0" applyFont="1" applyFill="1" applyBorder="1" applyAlignment="1" applyProtection="1">
      <alignment horizontal="center" vertical="center"/>
      <protection locked="0"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7" fillId="6" borderId="0" xfId="0" applyFont="1" applyFill="1" applyBorder="1" applyAlignment="1" applyProtection="1">
      <alignment horizontal="center" vertical="center"/>
      <protection hidden="1"/>
    </xf>
    <xf numFmtId="0" fontId="82" fillId="6" borderId="11" xfId="0" applyFont="1" applyFill="1" applyBorder="1" applyAlignment="1" applyProtection="1">
      <alignment horizontal="center" vertical="center"/>
      <protection hidden="1"/>
    </xf>
    <xf numFmtId="0" fontId="86" fillId="0" borderId="4" xfId="0" applyFont="1" applyBorder="1" applyAlignment="1">
      <alignment horizontal="center" vertical="center"/>
    </xf>
    <xf numFmtId="0" fontId="86" fillId="0" borderId="1" xfId="0" applyFont="1" applyBorder="1" applyAlignment="1">
      <alignment horizontal="center"/>
    </xf>
    <xf numFmtId="0" fontId="89" fillId="4" borderId="0" xfId="0" applyFont="1" applyFill="1"/>
    <xf numFmtId="0" fontId="37" fillId="0" borderId="0" xfId="0" applyFont="1" applyAlignment="1" applyProtection="1">
      <alignment vertical="center"/>
      <protection hidden="1"/>
    </xf>
    <xf numFmtId="0" fontId="23" fillId="0" borderId="0" xfId="0" applyFont="1" applyProtection="1">
      <protection hidden="1"/>
    </xf>
    <xf numFmtId="0" fontId="23" fillId="4" borderId="0" xfId="0" applyFont="1" applyFill="1" applyProtection="1">
      <protection hidden="1"/>
    </xf>
    <xf numFmtId="0" fontId="18" fillId="4" borderId="0" xfId="0" applyFont="1" applyFill="1" applyAlignment="1" applyProtection="1">
      <alignment horizontal="center"/>
      <protection hidden="1"/>
    </xf>
    <xf numFmtId="0" fontId="22" fillId="4" borderId="0" xfId="0" applyFont="1" applyFill="1" applyProtection="1">
      <protection hidden="1"/>
    </xf>
    <xf numFmtId="0" fontId="37" fillId="4" borderId="0" xfId="0" applyFont="1" applyFill="1" applyProtection="1">
      <protection hidden="1"/>
    </xf>
    <xf numFmtId="0" fontId="90" fillId="4" borderId="0" xfId="0" applyFont="1" applyFill="1" applyProtection="1">
      <protection hidden="1"/>
    </xf>
    <xf numFmtId="49" fontId="74" fillId="16" borderId="0" xfId="0" applyNumberFormat="1" applyFont="1" applyFill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1" fillId="0" borderId="0" xfId="0" applyFont="1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26" fillId="4" borderId="1" xfId="0" applyFont="1" applyFill="1" applyBorder="1" applyAlignment="1" applyProtection="1">
      <alignment horizontal="center" vertical="center" shrinkToFit="1"/>
      <protection hidden="1"/>
    </xf>
    <xf numFmtId="0" fontId="26" fillId="4" borderId="1" xfId="0" applyFont="1" applyFill="1" applyBorder="1" applyAlignment="1" applyProtection="1">
      <alignment shrinkToFit="1"/>
      <protection hidden="1"/>
    </xf>
    <xf numFmtId="0" fontId="3" fillId="3" borderId="4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13" fillId="4" borderId="1" xfId="0" applyFont="1" applyFill="1" applyBorder="1" applyProtection="1">
      <protection locked="0" hidden="1"/>
    </xf>
    <xf numFmtId="0" fontId="9" fillId="0" borderId="9" xfId="0" applyFont="1" applyBorder="1" applyAlignment="1" applyProtection="1">
      <alignment horizontal="right"/>
      <protection hidden="1"/>
    </xf>
    <xf numFmtId="0" fontId="8" fillId="4" borderId="1" xfId="0" applyFont="1" applyFill="1" applyBorder="1" applyAlignment="1" applyProtection="1">
      <alignment horizontal="center" vertical="center"/>
      <protection locked="0" hidden="1"/>
    </xf>
    <xf numFmtId="0" fontId="7" fillId="4" borderId="1" xfId="0" applyFont="1" applyFill="1" applyBorder="1" applyAlignment="1" applyProtection="1">
      <alignment horizontal="center" vertical="center"/>
      <protection locked="0" hidden="1"/>
    </xf>
    <xf numFmtId="0" fontId="13" fillId="4" borderId="1" xfId="0" applyFont="1" applyFill="1" applyBorder="1" applyAlignment="1" applyProtection="1">
      <alignment vertical="center"/>
      <protection locked="0" hidden="1"/>
    </xf>
    <xf numFmtId="0" fontId="3" fillId="19" borderId="1" xfId="0" applyFont="1" applyFill="1" applyBorder="1" applyAlignment="1" applyProtection="1">
      <alignment horizontal="center" vertical="center"/>
      <protection locked="0" hidden="1"/>
    </xf>
    <xf numFmtId="0" fontId="3" fillId="3" borderId="3" xfId="0" applyFont="1" applyFill="1" applyBorder="1" applyAlignment="1" applyProtection="1">
      <alignment horizontal="center" vertical="center"/>
      <protection hidden="1"/>
    </xf>
    <xf numFmtId="0" fontId="9" fillId="3" borderId="8" xfId="0" applyFont="1" applyFill="1" applyBorder="1" applyAlignment="1" applyProtection="1">
      <alignment horizontal="center" vertical="center"/>
      <protection hidden="1"/>
    </xf>
    <xf numFmtId="0" fontId="3" fillId="3" borderId="4" xfId="0" applyFont="1" applyFill="1" applyBorder="1" applyAlignment="1" applyProtection="1">
      <alignment horizontal="center"/>
      <protection hidden="1"/>
    </xf>
    <xf numFmtId="0" fontId="26" fillId="10" borderId="4" xfId="0" applyFont="1" applyFill="1" applyBorder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12" fillId="3" borderId="9" xfId="0" applyFont="1" applyFill="1" applyBorder="1" applyAlignment="1" applyProtection="1">
      <alignment horizontal="center" vertical="center"/>
      <protection hidden="1"/>
    </xf>
    <xf numFmtId="0" fontId="12" fillId="3" borderId="6" xfId="0" applyFont="1" applyFill="1" applyBorder="1" applyAlignment="1" applyProtection="1">
      <alignment horizontal="center" vertical="center"/>
      <protection hidden="1"/>
    </xf>
    <xf numFmtId="0" fontId="15" fillId="3" borderId="9" xfId="0" applyFont="1" applyFill="1" applyBorder="1" applyAlignment="1" applyProtection="1">
      <alignment horizontal="center" vertical="center"/>
      <protection hidden="1"/>
    </xf>
    <xf numFmtId="0" fontId="26" fillId="9" borderId="1" xfId="0" applyFont="1" applyFill="1" applyBorder="1" applyAlignment="1" applyProtection="1">
      <alignment horizontal="center" vertical="center"/>
      <protection hidden="1"/>
    </xf>
    <xf numFmtId="0" fontId="15" fillId="4" borderId="4" xfId="0" applyFont="1" applyFill="1" applyBorder="1" applyAlignment="1" applyProtection="1">
      <alignment horizontal="center" vertical="center"/>
      <protection locked="0" hidden="1"/>
    </xf>
    <xf numFmtId="2" fontId="15" fillId="3" borderId="11" xfId="0" applyNumberFormat="1" applyFont="1" applyFill="1" applyBorder="1" applyAlignment="1" applyProtection="1">
      <alignment horizontal="center" vertical="center"/>
      <protection locked="0" hidden="1"/>
    </xf>
    <xf numFmtId="0" fontId="26" fillId="5" borderId="1" xfId="0" applyFont="1" applyFill="1" applyBorder="1" applyAlignment="1" applyProtection="1">
      <alignment horizontal="center" vertical="center"/>
      <protection hidden="1"/>
    </xf>
    <xf numFmtId="0" fontId="15" fillId="4" borderId="1" xfId="0" applyFont="1" applyFill="1" applyBorder="1" applyAlignment="1" applyProtection="1">
      <alignment horizontal="center" vertical="center"/>
      <protection locked="0" hidden="1"/>
    </xf>
    <xf numFmtId="0" fontId="26" fillId="11" borderId="1" xfId="0" applyFont="1" applyFill="1" applyBorder="1" applyAlignment="1" applyProtection="1">
      <alignment horizontal="center" vertical="center"/>
      <protection hidden="1"/>
    </xf>
    <xf numFmtId="0" fontId="9" fillId="20" borderId="1" xfId="0" applyFont="1" applyFill="1" applyBorder="1" applyAlignment="1" applyProtection="1">
      <alignment horizontal="center"/>
      <protection locked="0" hidden="1"/>
    </xf>
    <xf numFmtId="0" fontId="26" fillId="12" borderId="1" xfId="0" applyFont="1" applyFill="1" applyBorder="1" applyAlignment="1" applyProtection="1">
      <alignment horizontal="center" vertical="center"/>
      <protection hidden="1"/>
    </xf>
    <xf numFmtId="2" fontId="32" fillId="4" borderId="3" xfId="0" applyNumberFormat="1" applyFont="1" applyFill="1" applyBorder="1" applyAlignment="1" applyProtection="1">
      <alignment horizontal="center" vertical="center"/>
      <protection hidden="1"/>
    </xf>
    <xf numFmtId="0" fontId="8" fillId="4" borderId="1" xfId="0" applyFont="1" applyFill="1" applyBorder="1" applyAlignment="1" applyProtection="1">
      <alignment horizontal="center"/>
      <protection locked="0" hidden="1"/>
    </xf>
    <xf numFmtId="0" fontId="26" fillId="13" borderId="1" xfId="0" applyFont="1" applyFill="1" applyBorder="1" applyAlignment="1" applyProtection="1">
      <alignment horizontal="center" vertical="center"/>
      <protection hidden="1"/>
    </xf>
    <xf numFmtId="2" fontId="32" fillId="4" borderId="3" xfId="0" applyNumberFormat="1" applyFont="1" applyFill="1" applyBorder="1" applyAlignment="1" applyProtection="1">
      <alignment horizontal="center" vertical="center"/>
      <protection locked="0" hidden="1"/>
    </xf>
    <xf numFmtId="0" fontId="81" fillId="10" borderId="1" xfId="0" applyFont="1" applyFill="1" applyBorder="1" applyAlignment="1" applyProtection="1">
      <alignment horizontal="center" vertical="center"/>
      <protection locked="0" hidden="1"/>
    </xf>
    <xf numFmtId="0" fontId="26" fillId="7" borderId="1" xfId="0" applyFont="1" applyFill="1" applyBorder="1" applyAlignment="1" applyProtection="1">
      <alignment horizontal="center" vertical="center"/>
      <protection locked="0" hidden="1"/>
    </xf>
    <xf numFmtId="2" fontId="32" fillId="4" borderId="11" xfId="0" applyNumberFormat="1" applyFont="1" applyFill="1" applyBorder="1" applyAlignment="1" applyProtection="1">
      <alignment horizontal="center" vertical="center"/>
      <protection locked="0" hidden="1"/>
    </xf>
    <xf numFmtId="0" fontId="23" fillId="0" borderId="0" xfId="0" applyFont="1" applyAlignment="1" applyProtection="1">
      <alignment horizontal="center" vertical="center"/>
      <protection hidden="1"/>
    </xf>
    <xf numFmtId="0" fontId="15" fillId="3" borderId="1" xfId="0" applyFont="1" applyFill="1" applyBorder="1" applyAlignment="1" applyProtection="1">
      <alignment horizontal="center"/>
      <protection hidden="1"/>
    </xf>
    <xf numFmtId="0" fontId="77" fillId="4" borderId="1" xfId="0" applyFont="1" applyFill="1" applyBorder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85" fillId="0" borderId="0" xfId="0" applyFont="1" applyAlignment="1" applyProtection="1">
      <alignment horizontal="center" vertical="center"/>
      <protection hidden="1"/>
    </xf>
    <xf numFmtId="0" fontId="55" fillId="0" borderId="0" xfId="0" applyFont="1" applyAlignment="1" applyProtection="1">
      <alignment vertical="center"/>
      <protection hidden="1"/>
    </xf>
    <xf numFmtId="0" fontId="2" fillId="0" borderId="0" xfId="0" applyFont="1" applyFill="1"/>
    <xf numFmtId="0" fontId="12" fillId="0" borderId="0" xfId="0" applyFont="1" applyFill="1"/>
    <xf numFmtId="0" fontId="12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0" fillId="0" borderId="0" xfId="0" applyFont="1" applyFill="1"/>
    <xf numFmtId="0" fontId="4" fillId="0" borderId="0" xfId="0" applyFont="1" applyFill="1" applyAlignment="1">
      <alignment horizontal="center" vertical="center"/>
    </xf>
    <xf numFmtId="0" fontId="5" fillId="0" borderId="0" xfId="0" applyFont="1" applyFill="1"/>
    <xf numFmtId="0" fontId="4" fillId="0" borderId="0" xfId="0" applyFont="1" applyFill="1" applyAlignment="1">
      <alignment horizontal="center" vertical="center"/>
    </xf>
    <xf numFmtId="0" fontId="31" fillId="0" borderId="2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4" fillId="0" borderId="25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2" fontId="3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2" fontId="89" fillId="4" borderId="0" xfId="0" applyNumberFormat="1" applyFont="1" applyFill="1" applyAlignment="1">
      <alignment horizontal="center"/>
    </xf>
    <xf numFmtId="2" fontId="53" fillId="4" borderId="5" xfId="0" applyNumberFormat="1" applyFont="1" applyFill="1" applyBorder="1" applyAlignment="1">
      <alignment horizontal="center" vertical="center"/>
    </xf>
    <xf numFmtId="2" fontId="53" fillId="4" borderId="0" xfId="0" applyNumberFormat="1" applyFont="1" applyFill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2" fontId="36" fillId="4" borderId="0" xfId="0" applyNumberFormat="1" applyFont="1" applyFill="1" applyAlignment="1">
      <alignment horizontal="center" vertical="center"/>
    </xf>
    <xf numFmtId="0" fontId="5" fillId="0" borderId="1" xfId="0" applyFont="1" applyFill="1" applyBorder="1" applyAlignment="1">
      <alignment horizontal="left"/>
    </xf>
    <xf numFmtId="0" fontId="4" fillId="0" borderId="8" xfId="0" applyFont="1" applyFill="1" applyBorder="1" applyAlignment="1">
      <alignment vertical="center"/>
    </xf>
    <xf numFmtId="0" fontId="17" fillId="0" borderId="9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34" fillId="0" borderId="11" xfId="0" applyFont="1" applyFill="1" applyBorder="1" applyAlignment="1">
      <alignment horizontal="center" vertical="center"/>
    </xf>
    <xf numFmtId="0" fontId="4" fillId="0" borderId="0" xfId="0" applyFont="1" applyFill="1"/>
    <xf numFmtId="0" fontId="3" fillId="4" borderId="11" xfId="0" applyFont="1" applyFill="1" applyBorder="1" applyAlignment="1">
      <alignment horizontal="center" vertical="center"/>
    </xf>
    <xf numFmtId="1" fontId="39" fillId="4" borderId="0" xfId="0" applyNumberFormat="1" applyFont="1" applyFill="1" applyAlignment="1">
      <alignment horizontal="center"/>
    </xf>
    <xf numFmtId="0" fontId="35" fillId="0" borderId="0" xfId="0" applyFont="1" applyFill="1" applyAlignment="1">
      <alignment horizontal="center"/>
    </xf>
    <xf numFmtId="0" fontId="18" fillId="0" borderId="0" xfId="0" applyFont="1" applyFill="1" applyAlignment="1">
      <alignment vertical="top" wrapText="1"/>
    </xf>
    <xf numFmtId="49" fontId="14" fillId="4" borderId="1" xfId="0" applyNumberFormat="1" applyFont="1" applyFill="1" applyBorder="1" applyAlignment="1" applyProtection="1">
      <alignment horizontal="center"/>
      <protection locked="0"/>
    </xf>
    <xf numFmtId="0" fontId="89" fillId="4" borderId="0" xfId="0" applyFont="1" applyFill="1" applyAlignment="1">
      <alignment horizontal="center"/>
    </xf>
    <xf numFmtId="0" fontId="14" fillId="0" borderId="1" xfId="0" applyFont="1" applyFill="1" applyBorder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37" fillId="4" borderId="1" xfId="0" applyFont="1" applyFill="1" applyBorder="1" applyAlignment="1" applyProtection="1">
      <alignment horizontal="center" vertical="center"/>
      <protection locked="0"/>
    </xf>
    <xf numFmtId="0" fontId="37" fillId="4" borderId="1" xfId="0" applyFont="1" applyFill="1" applyBorder="1" applyProtection="1">
      <protection locked="0"/>
    </xf>
    <xf numFmtId="0" fontId="18" fillId="4" borderId="1" xfId="0" applyFont="1" applyFill="1" applyBorder="1" applyAlignment="1">
      <alignment horizontal="center"/>
    </xf>
    <xf numFmtId="49" fontId="69" fillId="0" borderId="0" xfId="0" applyNumberFormat="1" applyFont="1" applyFill="1" applyAlignment="1">
      <alignment vertical="center"/>
    </xf>
    <xf numFmtId="49" fontId="9" fillId="0" borderId="0" xfId="0" applyNumberFormat="1" applyFont="1" applyFill="1" applyAlignment="1">
      <alignment vertical="center"/>
    </xf>
    <xf numFmtId="49" fontId="21" fillId="0" borderId="0" xfId="0" applyNumberFormat="1" applyFont="1" applyFill="1" applyAlignment="1">
      <alignment vertical="center"/>
    </xf>
    <xf numFmtId="2" fontId="10" fillId="0" borderId="0" xfId="0" applyNumberFormat="1" applyFont="1" applyFill="1" applyAlignment="1">
      <alignment vertical="center"/>
    </xf>
    <xf numFmtId="49" fontId="69" fillId="0" borderId="0" xfId="0" applyNumberFormat="1" applyFont="1" applyFill="1" applyAlignment="1">
      <alignment horizontal="center" vertical="center"/>
    </xf>
    <xf numFmtId="49" fontId="68" fillId="0" borderId="0" xfId="0" applyNumberFormat="1" applyFont="1" applyFill="1" applyAlignment="1">
      <alignment vertical="center"/>
    </xf>
    <xf numFmtId="49" fontId="15" fillId="0" borderId="0" xfId="0" applyNumberFormat="1" applyFont="1" applyFill="1" applyAlignment="1">
      <alignment horizontal="center" vertical="center"/>
    </xf>
    <xf numFmtId="2" fontId="9" fillId="0" borderId="0" xfId="0" applyNumberFormat="1" applyFont="1" applyFill="1" applyAlignment="1">
      <alignment vertical="center"/>
    </xf>
    <xf numFmtId="2" fontId="70" fillId="0" borderId="0" xfId="0" applyNumberFormat="1" applyFont="1" applyFill="1" applyAlignment="1">
      <alignment horizontal="center" vertical="center"/>
    </xf>
    <xf numFmtId="2" fontId="69" fillId="0" borderId="0" xfId="0" applyNumberFormat="1" applyFont="1" applyFill="1" applyAlignment="1">
      <alignment vertical="center"/>
    </xf>
    <xf numFmtId="2" fontId="69" fillId="0" borderId="0" xfId="0" applyNumberFormat="1" applyFont="1" applyFill="1" applyAlignment="1">
      <alignment horizontal="center" vertical="center"/>
    </xf>
    <xf numFmtId="2" fontId="9" fillId="0" borderId="0" xfId="0" applyNumberFormat="1" applyFont="1" applyFill="1" applyAlignment="1">
      <alignment horizontal="center" vertical="center"/>
    </xf>
    <xf numFmtId="2" fontId="15" fillId="0" borderId="0" xfId="0" applyNumberFormat="1" applyFont="1" applyFill="1" applyAlignment="1">
      <alignment horizontal="center" vertical="center"/>
    </xf>
    <xf numFmtId="0" fontId="19" fillId="8" borderId="1" xfId="0" applyFont="1" applyFill="1" applyBorder="1" applyAlignment="1">
      <alignment horizontal="left"/>
    </xf>
    <xf numFmtId="165" fontId="13" fillId="4" borderId="1" xfId="0" applyNumberFormat="1" applyFont="1" applyFill="1" applyBorder="1" applyAlignment="1" applyProtection="1">
      <alignment horizontal="right" vertical="center"/>
      <protection locked="0" hidden="1"/>
    </xf>
    <xf numFmtId="0" fontId="17" fillId="0" borderId="0" xfId="0" applyFont="1"/>
    <xf numFmtId="0" fontId="37" fillId="0" borderId="0" xfId="0" applyFont="1"/>
    <xf numFmtId="0" fontId="23" fillId="0" borderId="0" xfId="0" applyFont="1" applyAlignment="1">
      <alignment horizontal="center"/>
    </xf>
    <xf numFmtId="0" fontId="17" fillId="4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0" fontId="37" fillId="4" borderId="0" xfId="0" applyFont="1" applyFill="1" applyAlignment="1">
      <alignment horizontal="center"/>
    </xf>
    <xf numFmtId="0" fontId="37" fillId="4" borderId="0" xfId="0" applyFont="1" applyFill="1"/>
    <xf numFmtId="0" fontId="15" fillId="4" borderId="1" xfId="0" applyFont="1" applyFill="1" applyBorder="1" applyAlignment="1" applyProtection="1">
      <alignment horizontal="center" vertical="center"/>
      <protection hidden="1"/>
    </xf>
    <xf numFmtId="0" fontId="67" fillId="0" borderId="0" xfId="0" applyFont="1" applyAlignment="1">
      <alignment horizontal="center"/>
    </xf>
    <xf numFmtId="0" fontId="6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9" fillId="0" borderId="0" xfId="0" applyFont="1" applyAlignment="1">
      <alignment horizontal="center" vertical="center"/>
    </xf>
    <xf numFmtId="0" fontId="75" fillId="0" borderId="0" xfId="2" applyFont="1" applyAlignment="1">
      <alignment horizontal="center" vertical="center"/>
    </xf>
    <xf numFmtId="0" fontId="58" fillId="0" borderId="0" xfId="2" applyAlignment="1">
      <alignment horizontal="center"/>
    </xf>
    <xf numFmtId="0" fontId="25" fillId="3" borderId="5" xfId="0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center" vertical="center"/>
      <protection hidden="1"/>
    </xf>
    <xf numFmtId="0" fontId="3" fillId="0" borderId="6" xfId="0" applyFont="1" applyBorder="1" applyAlignment="1" applyProtection="1">
      <alignment horizontal="center"/>
      <protection hidden="1"/>
    </xf>
    <xf numFmtId="0" fontId="3" fillId="0" borderId="20" xfId="0" applyFont="1" applyBorder="1" applyAlignment="1" applyProtection="1">
      <alignment horizontal="center"/>
      <protection hidden="1"/>
    </xf>
    <xf numFmtId="0" fontId="3" fillId="3" borderId="6" xfId="0" applyFont="1" applyFill="1" applyBorder="1" applyAlignment="1" applyProtection="1">
      <alignment horizontal="center" vertical="center"/>
      <protection hidden="1"/>
    </xf>
    <xf numFmtId="0" fontId="3" fillId="3" borderId="5" xfId="0" applyFont="1" applyFill="1" applyBorder="1" applyAlignment="1" applyProtection="1">
      <alignment horizontal="center" vertical="center"/>
      <protection hidden="1"/>
    </xf>
    <xf numFmtId="0" fontId="8" fillId="4" borderId="9" xfId="0" applyFont="1" applyFill="1" applyBorder="1" applyAlignment="1" applyProtection="1">
      <alignment horizontal="center" vertical="center"/>
      <protection locked="0" hidden="1"/>
    </xf>
    <xf numFmtId="0" fontId="3" fillId="4" borderId="3" xfId="0" applyFont="1" applyFill="1" applyBorder="1" applyAlignment="1" applyProtection="1">
      <alignment horizontal="center" vertical="center"/>
      <protection locked="0" hidden="1"/>
    </xf>
    <xf numFmtId="0" fontId="8" fillId="4" borderId="4" xfId="0" applyFont="1" applyFill="1" applyBorder="1" applyAlignment="1" applyProtection="1">
      <alignment horizontal="center" vertical="center"/>
      <protection locked="0" hidden="1"/>
    </xf>
    <xf numFmtId="0" fontId="8" fillId="4" borderId="7" xfId="0" applyFont="1" applyFill="1" applyBorder="1" applyAlignment="1" applyProtection="1">
      <alignment horizontal="center" vertical="center"/>
      <protection locked="0" hidden="1"/>
    </xf>
    <xf numFmtId="0" fontId="8" fillId="4" borderId="2" xfId="0" applyFont="1" applyFill="1" applyBorder="1" applyAlignment="1" applyProtection="1">
      <alignment horizontal="center" vertical="center"/>
      <protection locked="0" hidden="1"/>
    </xf>
    <xf numFmtId="49" fontId="8" fillId="4" borderId="4" xfId="0" applyNumberFormat="1" applyFont="1" applyFill="1" applyBorder="1" applyAlignment="1" applyProtection="1">
      <alignment horizontal="center" vertical="center"/>
      <protection locked="0" hidden="1"/>
    </xf>
    <xf numFmtId="49" fontId="8" fillId="4" borderId="7" xfId="0" applyNumberFormat="1" applyFont="1" applyFill="1" applyBorder="1" applyAlignment="1" applyProtection="1">
      <alignment horizontal="center" vertical="center"/>
      <protection locked="0" hidden="1"/>
    </xf>
    <xf numFmtId="49" fontId="8" fillId="4" borderId="2" xfId="0" applyNumberFormat="1" applyFont="1" applyFill="1" applyBorder="1" applyAlignment="1" applyProtection="1">
      <alignment horizontal="center" vertical="center"/>
      <protection locked="0" hidden="1"/>
    </xf>
    <xf numFmtId="0" fontId="91" fillId="0" borderId="0" xfId="0" applyFont="1" applyAlignment="1" applyProtection="1">
      <alignment horizontal="center" vertical="center"/>
      <protection hidden="1"/>
    </xf>
    <xf numFmtId="0" fontId="93" fillId="0" borderId="0" xfId="0" applyFont="1" applyAlignment="1" applyProtection="1">
      <alignment horizontal="center" vertical="center"/>
      <protection hidden="1"/>
    </xf>
    <xf numFmtId="0" fontId="91" fillId="0" borderId="0" xfId="0" applyFont="1" applyAlignment="1" applyProtection="1">
      <alignment horizontal="center" vertical="top"/>
      <protection hidden="1"/>
    </xf>
    <xf numFmtId="0" fontId="91" fillId="0" borderId="10" xfId="0" applyFont="1" applyBorder="1" applyAlignment="1" applyProtection="1">
      <alignment horizontal="center" vertical="top"/>
      <protection hidden="1"/>
    </xf>
    <xf numFmtId="0" fontId="91" fillId="0" borderId="8" xfId="0" applyFont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wrapText="1"/>
      <protection hidden="1"/>
    </xf>
    <xf numFmtId="0" fontId="55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8" xfId="0" applyFont="1" applyBorder="1" applyAlignment="1" applyProtection="1">
      <alignment horizontal="center" vertical="center"/>
      <protection hidden="1"/>
    </xf>
    <xf numFmtId="0" fontId="94" fillId="0" borderId="7" xfId="0" applyFont="1" applyBorder="1" applyAlignment="1" applyProtection="1">
      <alignment horizontal="center" vertical="center"/>
      <protection hidden="1"/>
    </xf>
    <xf numFmtId="0" fontId="94" fillId="0" borderId="0" xfId="0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" vertical="top"/>
      <protection hidden="1"/>
    </xf>
    <xf numFmtId="0" fontId="23" fillId="0" borderId="0" xfId="0" applyFont="1" applyAlignment="1" applyProtection="1">
      <alignment horizontal="center" vertical="top"/>
      <protection hidden="1"/>
    </xf>
    <xf numFmtId="2" fontId="32" fillId="4" borderId="9" xfId="0" applyNumberFormat="1" applyFont="1" applyFill="1" applyBorder="1" applyAlignment="1" applyProtection="1">
      <alignment horizontal="center" vertical="center"/>
      <protection locked="0" hidden="1"/>
    </xf>
    <xf numFmtId="2" fontId="32" fillId="4" borderId="11" xfId="0" applyNumberFormat="1" applyFont="1" applyFill="1" applyBorder="1" applyAlignment="1" applyProtection="1">
      <alignment horizontal="center" vertical="center"/>
      <protection locked="0" hidden="1"/>
    </xf>
    <xf numFmtId="0" fontId="94" fillId="0" borderId="5" xfId="0" applyFont="1" applyBorder="1" applyAlignment="1" applyProtection="1">
      <alignment horizontal="right" vertical="center"/>
      <protection hidden="1"/>
    </xf>
    <xf numFmtId="0" fontId="94" fillId="0" borderId="0" xfId="0" applyFont="1" applyAlignment="1" applyProtection="1">
      <alignment horizontal="right" vertical="center"/>
      <protection hidden="1"/>
    </xf>
    <xf numFmtId="0" fontId="94" fillId="0" borderId="8" xfId="0" applyFont="1" applyBorder="1" applyAlignment="1" applyProtection="1">
      <alignment horizontal="right" vertical="center"/>
      <protection hidden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9" fillId="0" borderId="10" xfId="0" applyFont="1" applyBorder="1" applyAlignment="1">
      <alignment horizontal="right" vertical="center"/>
    </xf>
    <xf numFmtId="0" fontId="9" fillId="0" borderId="10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3" xfId="0" applyFont="1" applyFill="1" applyBorder="1" applyAlignment="1">
      <alignment horizontal="center" vertical="center"/>
    </xf>
    <xf numFmtId="0" fontId="4" fillId="8" borderId="20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 wrapText="1"/>
    </xf>
    <xf numFmtId="0" fontId="4" fillId="8" borderId="21" xfId="0" applyFont="1" applyFill="1" applyBorder="1" applyAlignment="1">
      <alignment horizontal="center" vertical="center" wrapText="1"/>
    </xf>
    <xf numFmtId="0" fontId="9" fillId="0" borderId="10" xfId="0" applyFont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vertical="center"/>
      <protection hidden="1"/>
    </xf>
    <xf numFmtId="0" fontId="9" fillId="0" borderId="10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10" fillId="17" borderId="4" xfId="0" applyFont="1" applyFill="1" applyBorder="1" applyAlignment="1" applyProtection="1">
      <alignment horizontal="center" vertical="center"/>
      <protection hidden="1"/>
    </xf>
    <xf numFmtId="0" fontId="10" fillId="17" borderId="7" xfId="0" applyFont="1" applyFill="1" applyBorder="1" applyAlignment="1" applyProtection="1">
      <alignment horizontal="center" vertical="center"/>
      <protection hidden="1"/>
    </xf>
    <xf numFmtId="0" fontId="10" fillId="17" borderId="2" xfId="0" applyFont="1" applyFill="1" applyBorder="1" applyAlignment="1" applyProtection="1">
      <alignment horizontal="center" vertical="center"/>
      <protection hidden="1"/>
    </xf>
    <xf numFmtId="0" fontId="4" fillId="8" borderId="9" xfId="0" applyFont="1" applyFill="1" applyBorder="1" applyAlignment="1" applyProtection="1">
      <alignment horizontal="center" vertical="center" wrapText="1"/>
      <protection hidden="1"/>
    </xf>
    <xf numFmtId="0" fontId="4" fillId="8" borderId="3" xfId="0" applyFont="1" applyFill="1" applyBorder="1" applyAlignment="1" applyProtection="1">
      <alignment horizontal="center" vertical="center" wrapText="1"/>
      <protection hidden="1"/>
    </xf>
    <xf numFmtId="0" fontId="4" fillId="8" borderId="11" xfId="0" applyFont="1" applyFill="1" applyBorder="1" applyAlignment="1" applyProtection="1">
      <alignment horizontal="center" vertical="center" wrapText="1"/>
      <protection hidden="1"/>
    </xf>
    <xf numFmtId="0" fontId="6" fillId="3" borderId="9" xfId="0" applyFont="1" applyFill="1" applyBorder="1" applyAlignment="1" applyProtection="1">
      <alignment horizontal="center" vertical="center" wrapText="1"/>
      <protection hidden="1"/>
    </xf>
    <xf numFmtId="0" fontId="6" fillId="3" borderId="11" xfId="0" applyFont="1" applyFill="1" applyBorder="1" applyAlignment="1" applyProtection="1">
      <alignment horizontal="center" vertical="center" wrapText="1"/>
      <protection hidden="1"/>
    </xf>
    <xf numFmtId="0" fontId="4" fillId="17" borderId="9" xfId="0" applyFont="1" applyFill="1" applyBorder="1" applyAlignment="1" applyProtection="1">
      <alignment horizontal="center" vertical="top" wrapText="1"/>
      <protection hidden="1"/>
    </xf>
    <xf numFmtId="0" fontId="4" fillId="17" borderId="3" xfId="0" applyFont="1" applyFill="1" applyBorder="1" applyAlignment="1" applyProtection="1">
      <alignment horizontal="center" vertical="top" wrapText="1"/>
      <protection hidden="1"/>
    </xf>
    <xf numFmtId="0" fontId="4" fillId="17" borderId="11" xfId="0" applyFont="1" applyFill="1" applyBorder="1" applyAlignment="1" applyProtection="1">
      <alignment horizontal="center" vertical="top" wrapText="1"/>
      <protection hidden="1"/>
    </xf>
    <xf numFmtId="0" fontId="16" fillId="3" borderId="22" xfId="0" applyFont="1" applyFill="1" applyBorder="1" applyAlignment="1" applyProtection="1">
      <alignment horizontal="center" vertical="center" wrapText="1"/>
      <protection hidden="1"/>
    </xf>
    <xf numFmtId="0" fontId="16" fillId="3" borderId="23" xfId="0" applyFont="1" applyFill="1" applyBorder="1" applyAlignment="1" applyProtection="1">
      <alignment horizontal="center" vertical="center" wrapText="1"/>
      <protection hidden="1"/>
    </xf>
    <xf numFmtId="0" fontId="14" fillId="2" borderId="9" xfId="0" applyFont="1" applyFill="1" applyBorder="1" applyAlignment="1" applyProtection="1">
      <alignment horizontal="center" vertical="center" textRotation="90"/>
      <protection hidden="1"/>
    </xf>
    <xf numFmtId="0" fontId="14" fillId="2" borderId="11" xfId="0" applyFont="1" applyFill="1" applyBorder="1" applyAlignment="1" applyProtection="1">
      <alignment horizontal="center" vertical="center" textRotation="90"/>
      <protection hidden="1"/>
    </xf>
    <xf numFmtId="0" fontId="14" fillId="2" borderId="6" xfId="0" applyFont="1" applyFill="1" applyBorder="1" applyAlignment="1" applyProtection="1">
      <alignment horizontal="right" vertical="center" textRotation="90"/>
      <protection hidden="1"/>
    </xf>
    <xf numFmtId="0" fontId="14" fillId="2" borderId="21" xfId="0" applyFont="1" applyFill="1" applyBorder="1" applyAlignment="1" applyProtection="1">
      <alignment horizontal="right" vertical="center" textRotation="90"/>
      <protection hidden="1"/>
    </xf>
    <xf numFmtId="0" fontId="14" fillId="3" borderId="4" xfId="0" applyFont="1" applyFill="1" applyBorder="1" applyAlignment="1" applyProtection="1">
      <alignment horizontal="center" vertical="center"/>
      <protection hidden="1"/>
    </xf>
    <xf numFmtId="0" fontId="14" fillId="3" borderId="7" xfId="0" applyFont="1" applyFill="1" applyBorder="1" applyAlignment="1" applyProtection="1">
      <alignment horizontal="center" vertical="center"/>
      <protection hidden="1"/>
    </xf>
    <xf numFmtId="0" fontId="14" fillId="3" borderId="2" xfId="0" applyFont="1" applyFill="1" applyBorder="1" applyAlignment="1" applyProtection="1">
      <alignment horizontal="center" vertical="center"/>
      <protection hidden="1"/>
    </xf>
    <xf numFmtId="0" fontId="4" fillId="17" borderId="9" xfId="0" applyFont="1" applyFill="1" applyBorder="1" applyAlignment="1" applyProtection="1">
      <alignment horizontal="center" vertical="top"/>
      <protection hidden="1"/>
    </xf>
    <xf numFmtId="0" fontId="4" fillId="17" borderId="3" xfId="0" applyFont="1" applyFill="1" applyBorder="1" applyAlignment="1" applyProtection="1">
      <alignment horizontal="center" vertical="top"/>
      <protection hidden="1"/>
    </xf>
    <xf numFmtId="0" fontId="4" fillId="17" borderId="11" xfId="0" applyFont="1" applyFill="1" applyBorder="1" applyAlignment="1" applyProtection="1">
      <alignment horizontal="center" vertical="top"/>
      <protection hidden="1"/>
    </xf>
    <xf numFmtId="0" fontId="9" fillId="14" borderId="9" xfId="0" applyFont="1" applyFill="1" applyBorder="1" applyAlignment="1" applyProtection="1">
      <alignment horizontal="center" vertical="center" wrapText="1"/>
      <protection hidden="1"/>
    </xf>
    <xf numFmtId="0" fontId="9" fillId="14" borderId="3" xfId="0" applyFont="1" applyFill="1" applyBorder="1" applyAlignment="1" applyProtection="1">
      <alignment horizontal="center" vertical="center" wrapText="1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9" fillId="0" borderId="10" xfId="0" applyFont="1" applyBorder="1" applyAlignment="1" applyProtection="1">
      <alignment horizontal="center"/>
      <protection hidden="1"/>
    </xf>
    <xf numFmtId="2" fontId="72" fillId="0" borderId="0" xfId="0" applyNumberFormat="1" applyFont="1" applyFill="1" applyAlignment="1">
      <alignment horizontal="center" vertical="center"/>
    </xf>
    <xf numFmtId="49" fontId="74" fillId="16" borderId="0" xfId="0" applyNumberFormat="1" applyFont="1" applyFill="1" applyAlignment="1" applyProtection="1">
      <alignment horizontal="center" vertical="center"/>
      <protection locked="0"/>
    </xf>
    <xf numFmtId="49" fontId="53" fillId="16" borderId="0" xfId="0" applyNumberFormat="1" applyFont="1" applyFill="1" applyAlignment="1">
      <alignment horizontal="center" vertical="center"/>
    </xf>
    <xf numFmtId="0" fontId="16" fillId="18" borderId="9" xfId="0" applyFont="1" applyFill="1" applyBorder="1" applyAlignment="1">
      <alignment horizontal="center" vertical="center" wrapText="1"/>
    </xf>
    <xf numFmtId="0" fontId="16" fillId="18" borderId="11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4" fillId="8" borderId="9" xfId="0" applyFont="1" applyFill="1" applyBorder="1" applyAlignment="1">
      <alignment horizontal="center" vertical="center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textRotation="90"/>
    </xf>
    <xf numFmtId="0" fontId="14" fillId="2" borderId="11" xfId="0" applyFont="1" applyFill="1" applyBorder="1" applyAlignment="1">
      <alignment horizontal="center" vertical="center" textRotation="90"/>
    </xf>
    <xf numFmtId="0" fontId="14" fillId="2" borderId="9" xfId="0" applyFont="1" applyFill="1" applyBorder="1" applyAlignment="1">
      <alignment horizontal="right" vertical="center" textRotation="90"/>
    </xf>
    <xf numFmtId="0" fontId="14" fillId="2" borderId="11" xfId="0" applyFont="1" applyFill="1" applyBorder="1" applyAlignment="1">
      <alignment horizontal="right" vertical="center" textRotation="90"/>
    </xf>
    <xf numFmtId="0" fontId="17" fillId="14" borderId="9" xfId="0" applyFont="1" applyFill="1" applyBorder="1" applyAlignment="1">
      <alignment horizontal="center" vertical="center" wrapText="1"/>
    </xf>
    <xf numFmtId="0" fontId="17" fillId="14" borderId="11" xfId="0" applyFont="1" applyFill="1" applyBorder="1" applyAlignment="1">
      <alignment horizontal="center" vertical="center" wrapText="1"/>
    </xf>
    <xf numFmtId="0" fontId="4" fillId="17" borderId="9" xfId="0" applyFont="1" applyFill="1" applyBorder="1" applyAlignment="1">
      <alignment horizontal="center" vertical="top" wrapText="1"/>
    </xf>
    <xf numFmtId="0" fontId="4" fillId="17" borderId="3" xfId="0" applyFont="1" applyFill="1" applyBorder="1" applyAlignment="1">
      <alignment horizontal="center" vertical="top" wrapText="1"/>
    </xf>
    <xf numFmtId="0" fontId="4" fillId="17" borderId="11" xfId="0" applyFont="1" applyFill="1" applyBorder="1" applyAlignment="1">
      <alignment horizontal="center" vertical="top" wrapText="1"/>
    </xf>
    <xf numFmtId="0" fontId="4" fillId="17" borderId="9" xfId="0" applyFont="1" applyFill="1" applyBorder="1" applyAlignment="1">
      <alignment horizontal="center" vertical="top"/>
    </xf>
    <xf numFmtId="0" fontId="4" fillId="17" borderId="3" xfId="0" applyFont="1" applyFill="1" applyBorder="1" applyAlignment="1">
      <alignment horizontal="center" vertical="top"/>
    </xf>
    <xf numFmtId="0" fontId="4" fillId="17" borderId="11" xfId="0" applyFont="1" applyFill="1" applyBorder="1" applyAlignment="1">
      <alignment horizontal="center" vertical="top"/>
    </xf>
    <xf numFmtId="0" fontId="4" fillId="6" borderId="4" xfId="0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/>
    </xf>
    <xf numFmtId="0" fontId="10" fillId="17" borderId="4" xfId="0" applyFont="1" applyFill="1" applyBorder="1" applyAlignment="1">
      <alignment horizontal="center" vertical="center"/>
    </xf>
    <xf numFmtId="0" fontId="10" fillId="17" borderId="7" xfId="0" applyFont="1" applyFill="1" applyBorder="1" applyAlignment="1">
      <alignment horizontal="center" vertical="center"/>
    </xf>
    <xf numFmtId="0" fontId="10" fillId="17" borderId="2" xfId="0" applyFont="1" applyFill="1" applyBorder="1" applyAlignment="1">
      <alignment horizontal="center" vertical="center"/>
    </xf>
    <xf numFmtId="0" fontId="15" fillId="4" borderId="0" xfId="0" applyFont="1" applyFill="1" applyAlignment="1">
      <alignment horizontal="right" vertical="center"/>
    </xf>
    <xf numFmtId="0" fontId="15" fillId="4" borderId="0" xfId="0" applyFont="1" applyFill="1" applyAlignment="1">
      <alignment vertical="center"/>
    </xf>
    <xf numFmtId="0" fontId="9" fillId="4" borderId="0" xfId="0" applyFont="1" applyFill="1" applyAlignment="1">
      <alignment horizontal="left" vertical="center"/>
    </xf>
    <xf numFmtId="0" fontId="9" fillId="0" borderId="10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14" fillId="0" borderId="5" xfId="0" applyFont="1" applyBorder="1" applyAlignment="1">
      <alignment horizontal="center" vertical="center" textRotation="90"/>
    </xf>
    <xf numFmtId="0" fontId="14" fillId="0" borderId="0" xfId="0" applyFont="1" applyAlignment="1">
      <alignment horizontal="right" vertical="center" textRotation="90"/>
    </xf>
    <xf numFmtId="0" fontId="14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1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7" fillId="0" borderId="4" xfId="0" applyFont="1" applyBorder="1" applyAlignment="1">
      <alignment horizontal="center" vertical="center"/>
    </xf>
    <xf numFmtId="0" fontId="47" fillId="0" borderId="7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/>
    </xf>
    <xf numFmtId="0" fontId="4" fillId="0" borderId="3" xfId="0" applyFont="1" applyBorder="1" applyAlignment="1">
      <alignment horizontal="center" vertical="top"/>
    </xf>
    <xf numFmtId="0" fontId="4" fillId="0" borderId="11" xfId="0" applyFont="1" applyBorder="1" applyAlignment="1">
      <alignment horizontal="center" vertical="top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3" fillId="0" borderId="0" xfId="0" applyFont="1" applyAlignment="1">
      <alignment horizontal="right"/>
    </xf>
    <xf numFmtId="0" fontId="4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21" borderId="0" xfId="0" applyFont="1" applyFill="1" applyAlignment="1">
      <alignment horizontal="center" vertical="center"/>
    </xf>
    <xf numFmtId="0" fontId="87" fillId="4" borderId="4" xfId="0" applyFont="1" applyFill="1" applyBorder="1" applyAlignment="1">
      <alignment horizontal="center" vertical="center"/>
    </xf>
    <xf numFmtId="0" fontId="87" fillId="4" borderId="7" xfId="0" applyFont="1" applyFill="1" applyBorder="1" applyAlignment="1">
      <alignment horizontal="center" vertical="center"/>
    </xf>
    <xf numFmtId="0" fontId="87" fillId="4" borderId="2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86" fillId="4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/>
    </xf>
    <xf numFmtId="0" fontId="32" fillId="0" borderId="5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/>
    </xf>
    <xf numFmtId="0" fontId="80" fillId="0" borderId="0" xfId="0" applyFont="1" applyFill="1" applyAlignment="1">
      <alignment horizontal="center"/>
    </xf>
    <xf numFmtId="0" fontId="38" fillId="0" borderId="0" xfId="0" applyFont="1" applyFill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4" fillId="0" borderId="21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top" wrapText="1"/>
    </xf>
    <xf numFmtId="0" fontId="31" fillId="0" borderId="5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0" fillId="0" borderId="5" xfId="0" applyFont="1" applyFill="1" applyBorder="1" applyAlignment="1">
      <alignment horizontal="center" vertical="center"/>
    </xf>
    <xf numFmtId="0" fontId="40" fillId="0" borderId="0" xfId="0" applyFont="1" applyFill="1" applyAlignment="1">
      <alignment horizontal="center" vertical="center"/>
    </xf>
  </cellXfs>
  <cellStyles count="4">
    <cellStyle name="Hyperlink" xfId="2" builtinId="8"/>
    <cellStyle name="Normal" xfId="0" builtinId="0"/>
    <cellStyle name="Normal 2" xfId="1" xr:uid="{00000000-0005-0000-0000-000002000000}"/>
    <cellStyle name="Normal 3" xfId="3" xr:uid="{121443DB-F94C-49BF-8EEA-1F9624D8A1E7}"/>
  </cellStyles>
  <dxfs count="435">
    <dxf>
      <font>
        <b/>
        <i val="0"/>
        <color rgb="FF0000FF"/>
      </font>
    </dxf>
    <dxf>
      <fill>
        <patternFill>
          <bgColor rgb="FFEC7C70"/>
        </patternFill>
      </fill>
    </dxf>
    <dxf>
      <font>
        <color theme="0"/>
      </font>
      <fill>
        <patternFill>
          <bgColor rgb="FFCC99FF"/>
        </patternFill>
      </fill>
    </dxf>
    <dxf>
      <font>
        <b/>
        <i val="0"/>
        <color theme="0"/>
      </font>
      <fill>
        <patternFill>
          <bgColor rgb="FFCC00FF"/>
        </patternFill>
      </fill>
    </dxf>
    <dxf>
      <fill>
        <patternFill>
          <bgColor rgb="FF9900CC"/>
        </patternFill>
      </fill>
    </dxf>
    <dxf>
      <fill>
        <patternFill>
          <bgColor rgb="FFFFC000"/>
        </patternFill>
      </fill>
    </dxf>
    <dxf>
      <font>
        <b/>
        <i val="0"/>
        <color rgb="FF0000FF"/>
      </font>
      <fill>
        <patternFill>
          <bgColor rgb="FFFF66FF"/>
        </patternFill>
      </fill>
    </dxf>
    <dxf>
      <font>
        <b/>
        <i val="0"/>
        <color rgb="FF0000FF"/>
      </font>
    </dxf>
    <dxf>
      <font>
        <b/>
        <i val="0"/>
        <color rgb="FF0000FF"/>
      </font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0000FF"/>
      </font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FFFF0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FFFF0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FFFF0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FFFF0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FFFF0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FFFF0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FFFF0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FFFF0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FFFF0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FFFF0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FFFF0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FFFF00"/>
      </font>
    </dxf>
    <dxf>
      <font>
        <b/>
        <i val="0"/>
        <color theme="0" tint="-4.9989318521683403E-2"/>
      </font>
      <fill>
        <patternFill>
          <bgColor rgb="FF00B0F0"/>
        </patternFill>
      </fill>
    </dxf>
    <dxf>
      <font>
        <b/>
        <i val="0"/>
        <color rgb="FFFFFF00"/>
      </font>
    </dxf>
    <dxf>
      <font>
        <b/>
        <i val="0"/>
        <color theme="0" tint="-4.9989318521683403E-2"/>
      </font>
      <fill>
        <patternFill>
          <bgColor rgb="FF00B0F0"/>
        </patternFill>
      </fill>
    </dxf>
    <dxf>
      <font>
        <b/>
        <i val="0"/>
        <color rgb="FFFFFF00"/>
      </font>
    </dxf>
    <dxf>
      <font>
        <b/>
        <i val="0"/>
        <color auto="1"/>
      </font>
      <fill>
        <patternFill>
          <bgColor rgb="FFFFCC00"/>
        </patternFill>
      </fill>
    </dxf>
    <dxf>
      <font>
        <b/>
        <i val="0"/>
        <color rgb="FF0000FF"/>
      </font>
      <fill>
        <patternFill>
          <bgColor rgb="FFFFCC00"/>
        </patternFill>
      </fill>
    </dxf>
    <dxf>
      <font>
        <b/>
        <i val="0"/>
        <color rgb="FF0000FF"/>
      </font>
      <fill>
        <patternFill>
          <bgColor rgb="FF99FF66"/>
        </patternFill>
      </fill>
    </dxf>
    <dxf>
      <font>
        <color theme="0"/>
      </font>
    </dxf>
    <dxf>
      <font>
        <b/>
        <i val="0"/>
        <color rgb="FF0000FF"/>
      </font>
      <fill>
        <patternFill>
          <bgColor rgb="FF99FF66"/>
        </patternFill>
      </fill>
    </dxf>
    <dxf>
      <font>
        <color theme="0"/>
      </font>
    </dxf>
    <dxf>
      <font>
        <b/>
        <i val="0"/>
        <color auto="1"/>
      </font>
      <fill>
        <patternFill>
          <bgColor rgb="FF00B0F0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  <fill>
        <patternFill>
          <bgColor rgb="FF66FF33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  <fill>
        <patternFill>
          <bgColor rgb="FF66FF33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  <fill>
        <patternFill>
          <bgColor rgb="FF66FF33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  <fill>
        <patternFill>
          <bgColor rgb="FF66FF33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  <fill>
        <patternFill>
          <bgColor rgb="FF66FF33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  <fill>
        <patternFill>
          <bgColor rgb="FF66FF33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  <fill>
        <patternFill>
          <bgColor rgb="FF66FF33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  <fill>
        <patternFill>
          <bgColor rgb="FF66FF33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  <fill>
        <patternFill>
          <bgColor rgb="FF66FF33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  <fill>
        <patternFill>
          <bgColor rgb="FF66FF33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  <fill>
        <patternFill>
          <bgColor rgb="FF66FF33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  <fill>
        <patternFill>
          <bgColor rgb="FF66FF33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  <fill>
        <patternFill>
          <bgColor rgb="FF66FF33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  <fill>
        <patternFill>
          <bgColor rgb="FF66FF33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  <fill>
        <patternFill>
          <bgColor rgb="FF66FF33"/>
        </patternFill>
      </fill>
    </dxf>
    <dxf>
      <font>
        <color rgb="FFFF0000"/>
      </font>
      <fill>
        <patternFill>
          <bgColor rgb="FFFF3300"/>
        </patternFill>
      </fill>
    </dxf>
    <dxf>
      <font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ont>
        <color theme="1"/>
      </font>
      <fill>
        <patternFill>
          <bgColor rgb="FF66FF33"/>
        </patternFill>
      </fill>
    </dxf>
    <dxf>
      <font>
        <color rgb="FFFF0000"/>
      </font>
      <fill>
        <patternFill>
          <bgColor rgb="FFFF3300"/>
        </patternFill>
      </fill>
    </dxf>
    <dxf>
      <font>
        <color theme="1"/>
      </font>
      <fill>
        <patternFill>
          <bgColor rgb="FF66FF33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CCCC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color theme="1"/>
      </font>
      <fill>
        <patternFill>
          <bgColor rgb="FFFF9999"/>
        </patternFill>
      </fill>
    </dxf>
    <dxf>
      <fill>
        <patternFill>
          <bgColor rgb="FF66FF33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theme="0"/>
        </patternFill>
      </fill>
    </dxf>
    <dxf>
      <font>
        <b/>
        <i val="0"/>
        <color auto="1"/>
      </font>
      <fill>
        <patternFill patternType="solid"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CCFFCC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FF3300"/>
      </font>
      <fill>
        <patternFill>
          <bgColor theme="0" tint="-4.9989318521683403E-2"/>
        </patternFill>
      </fill>
    </dxf>
    <dxf>
      <font>
        <b/>
        <i val="0"/>
        <color rgb="FF00B050"/>
      </font>
      <fill>
        <patternFill>
          <bgColor theme="0" tint="-4.9989318521683403E-2"/>
        </patternFill>
      </fill>
    </dxf>
    <dxf>
      <font>
        <color rgb="FFFF0000"/>
      </font>
      <fill>
        <patternFill>
          <bgColor theme="0"/>
        </patternFill>
      </fill>
    </dxf>
    <dxf>
      <font>
        <color rgb="FFFF0000"/>
      </font>
      <fill>
        <patternFill>
          <bgColor theme="0"/>
        </patternFill>
      </fill>
    </dxf>
    <dxf>
      <font>
        <color rgb="FF00B050"/>
      </font>
      <fill>
        <patternFill>
          <bgColor theme="0"/>
        </patternFill>
      </fill>
    </dxf>
    <dxf>
      <font>
        <color rgb="FFFF0000"/>
      </font>
      <fill>
        <patternFill>
          <bgColor theme="0"/>
        </patternFill>
      </fill>
    </dxf>
    <dxf>
      <font>
        <color rgb="FFFF0000"/>
      </font>
      <fill>
        <patternFill>
          <bgColor theme="0"/>
        </patternFill>
      </fill>
    </dxf>
    <dxf>
      <font>
        <color rgb="FF00B050"/>
      </font>
      <fill>
        <patternFill patternType="solid">
          <bgColor theme="0"/>
        </patternFill>
      </fill>
    </dxf>
    <dxf>
      <font>
        <color rgb="FFFF0000"/>
      </font>
      <fill>
        <patternFill patternType="solid">
          <bgColor theme="0"/>
        </patternFill>
      </fill>
    </dxf>
    <dxf>
      <font>
        <color rgb="FF00B050"/>
      </font>
      <fill>
        <patternFill patternType="solid">
          <bgColor theme="0"/>
        </patternFill>
      </fill>
    </dxf>
    <dxf>
      <font>
        <color rgb="FFFF0000"/>
      </font>
      <fill>
        <patternFill patternType="solid">
          <bgColor theme="0"/>
        </patternFill>
      </fill>
    </dxf>
    <dxf>
      <font>
        <color rgb="FF00B050"/>
      </font>
      <fill>
        <patternFill patternType="solid">
          <bgColor theme="0"/>
        </patternFill>
      </fill>
    </dxf>
    <dxf>
      <font>
        <color rgb="FFFF0000"/>
      </font>
      <fill>
        <patternFill patternType="solid">
          <bgColor theme="0"/>
        </patternFill>
      </fill>
    </dxf>
    <dxf>
      <font>
        <color rgb="FF00B050"/>
      </font>
      <fill>
        <patternFill patternType="solid">
          <bgColor theme="0"/>
        </patternFill>
      </fill>
    </dxf>
    <dxf>
      <font>
        <color rgb="FFFF0000"/>
      </font>
      <fill>
        <patternFill patternType="solid">
          <bgColor theme="0"/>
        </patternFill>
      </fill>
    </dxf>
    <dxf>
      <font>
        <color rgb="FF00B050"/>
      </font>
      <fill>
        <patternFill patternType="solid">
          <bgColor theme="0"/>
        </patternFill>
      </fill>
    </dxf>
    <dxf>
      <font>
        <color rgb="FFFF0000"/>
      </font>
      <fill>
        <patternFill patternType="solid">
          <bgColor theme="0"/>
        </patternFill>
      </fill>
    </dxf>
    <dxf>
      <font>
        <color rgb="FF00B050"/>
      </font>
      <fill>
        <patternFill patternType="solid">
          <bgColor theme="0"/>
        </patternFill>
      </fill>
    </dxf>
    <dxf>
      <font>
        <color rgb="FFFF0000"/>
      </font>
      <fill>
        <patternFill patternType="solid">
          <bgColor theme="0"/>
        </patternFill>
      </fill>
    </dxf>
    <dxf>
      <font>
        <color rgb="FF00B050"/>
      </font>
      <fill>
        <patternFill patternType="solid">
          <bgColor theme="0"/>
        </patternFill>
      </fill>
    </dxf>
    <dxf>
      <font>
        <color rgb="FFFF0000"/>
      </font>
      <fill>
        <patternFill patternType="solid">
          <bgColor theme="0"/>
        </patternFill>
      </fill>
    </dxf>
    <dxf>
      <font>
        <color rgb="FF00B050"/>
      </font>
      <fill>
        <patternFill patternType="solid">
          <bgColor theme="0"/>
        </patternFill>
      </fill>
    </dxf>
    <dxf>
      <font>
        <color rgb="FFFF0000"/>
      </font>
      <fill>
        <patternFill patternType="solid">
          <bgColor theme="0"/>
        </patternFill>
      </fill>
    </dxf>
    <dxf>
      <font>
        <color rgb="FF00B050"/>
      </font>
      <fill>
        <patternFill>
          <bgColor theme="0"/>
        </patternFill>
      </fill>
    </dxf>
    <dxf>
      <font>
        <color rgb="FFFF0000"/>
      </font>
      <fill>
        <patternFill>
          <bgColor theme="0"/>
        </patternFill>
      </fill>
    </dxf>
    <dxf>
      <font>
        <color rgb="FFFF0000"/>
      </font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color rgb="FFFF0000"/>
      </font>
      <fill>
        <patternFill>
          <bgColor theme="0"/>
        </patternFill>
      </fill>
    </dxf>
    <dxf>
      <font>
        <b/>
        <i val="0"/>
        <color auto="1"/>
      </font>
      <fill>
        <patternFill patternType="solid">
          <bgColor theme="0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CCFFCC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FF3300"/>
      </font>
      <fill>
        <patternFill>
          <bgColor theme="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rgb="FFFFCC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theme="1" tint="0.499984740745262"/>
        </patternFill>
      </fill>
    </dxf>
    <dxf>
      <fill>
        <patternFill>
          <bgColor rgb="FFCCFF99"/>
        </patternFill>
      </fill>
    </dxf>
    <dxf>
      <fill>
        <patternFill>
          <bgColor theme="9" tint="0.79998168889431442"/>
        </patternFill>
      </fill>
    </dxf>
    <dxf>
      <fill>
        <patternFill>
          <bgColor rgb="FF66FF33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ont>
        <color auto="1"/>
      </font>
      <fill>
        <patternFill>
          <bgColor theme="3" tint="0.79998168889431442"/>
        </patternFill>
      </fill>
    </dxf>
    <dxf>
      <font>
        <color auto="1"/>
      </font>
      <fill>
        <patternFill>
          <bgColor rgb="FF66FF33"/>
        </patternFill>
      </fill>
    </dxf>
    <dxf>
      <fill>
        <patternFill>
          <bgColor rgb="FFCCFF99"/>
        </patternFill>
      </fill>
    </dxf>
    <dxf>
      <fill>
        <patternFill>
          <bgColor rgb="FF66FF33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00FF"/>
      <color rgb="FF66FF33"/>
      <color rgb="FF0000CC"/>
      <color rgb="FFFFCCCC"/>
      <color rgb="FFEC7C70"/>
      <color rgb="FFFFFFCC"/>
      <color rgb="FFFFFF00"/>
      <color rgb="FFFF6600"/>
      <color rgb="FFEAEAEA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 w="9525" cap="flat" cmpd="sng" algn="ctr">
              <a:noFill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pictureOptions>
            <c:pictureFormat val="stackScale"/>
          </c:pictureOptions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9525" cap="flat" cmpd="sng" algn="ctr">
                <a:noFill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1-3868-41BC-ACE0-7EC09764EB1B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9525" cap="flat" cmpd="sng" algn="ctr">
                <a:noFill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3-3868-41BC-ACE0-7EC09764EB1B}"/>
              </c:ext>
            </c:extLst>
          </c:dPt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9525" cap="flat" cmpd="sng" algn="ctr">
                <a:noFill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5-3868-41BC-ACE0-7EC09764EB1B}"/>
              </c:ext>
            </c:extLst>
          </c:dPt>
          <c:dPt>
            <c:idx val="3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9525" cap="flat" cmpd="sng" algn="ctr">
                <a:noFill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7-3868-41BC-ACE0-7EC09764EB1B}"/>
              </c:ext>
            </c:extLst>
          </c:dPt>
          <c:dPt>
            <c:idx val="4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9525" cap="flat" cmpd="sng" algn="ctr">
                <a:noFill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9-3868-41BC-ACE0-7EC09764EB1B}"/>
              </c:ext>
            </c:extLst>
          </c:dPt>
          <c:dPt>
            <c:idx val="5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9525" cap="flat" cmpd="sng" algn="ctr">
                <a:noFill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B-3868-41BC-ACE0-7EC09764EB1B}"/>
              </c:ext>
            </c:extLst>
          </c:dPt>
          <c:dPt>
            <c:idx val="6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9525" cap="flat" cmpd="sng" algn="ctr">
                <a:noFill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D-3868-41BC-ACE0-7EC09764EB1B}"/>
              </c:ext>
            </c:extLst>
          </c:dPt>
          <c:dPt>
            <c:idx val="7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9525" cap="flat" cmpd="sng" algn="ctr">
                <a:noFill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F-3868-41BC-ACE0-7EC09764EB1B}"/>
              </c:ext>
            </c:extLst>
          </c:dPt>
          <c:dLbls>
            <c:dLbl>
              <c:idx val="7"/>
              <c:spPr>
                <a:noFill/>
                <a:ln>
                  <a:noFill/>
                </a:ln>
                <a:effectLst>
                  <a:outerShdw blurRad="88900" dist="50800" dir="5400000" sx="6000" sy="6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800" b="1" i="0" u="none" strike="noStrike" kern="1200" baseline="0">
                      <a:solidFill>
                        <a:srgbClr val="FF0000"/>
                      </a:solidFill>
                      <a:latin typeface="TH SarabunPSK" panose="020B0500040200020003" pitchFamily="34" charset="-34"/>
                      <a:ea typeface="+mn-ea"/>
                      <a:cs typeface="TH SarabunPSK" panose="020B0500040200020003" pitchFamily="34" charset="-34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3868-41BC-ACE0-7EC09764EB1B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>
                  <a:outerShdw blurRad="88900" dist="50800" dir="5400000" sx="6000" sy="6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800" b="1" i="0" u="none" strike="noStrike" kern="1200" baseline="0">
                      <a:solidFill>
                        <a:srgbClr val="FF0000"/>
                      </a:solidFill>
                      <a:latin typeface="TH SarabunPSK" panose="020B0500040200020003" pitchFamily="34" charset="-34"/>
                      <a:ea typeface="+mn-ea"/>
                      <a:cs typeface="TH SarabunPSK" panose="020B0500040200020003" pitchFamily="34" charset="-34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9DB1-45F4-A3A1-78DB2EFE0239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>
                  <a:outerShdw blurRad="88900" dist="50800" dir="5400000" sx="6000" sy="6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800" b="1" i="0" u="none" strike="noStrike" kern="1200" baseline="0">
                      <a:solidFill>
                        <a:srgbClr val="FF0000"/>
                      </a:solidFill>
                      <a:latin typeface="TH SarabunPSK" panose="020B0500040200020003" pitchFamily="34" charset="-34"/>
                      <a:ea typeface="+mn-ea"/>
                      <a:cs typeface="TH SarabunPSK" panose="020B0500040200020003" pitchFamily="34" charset="-34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9DB1-45F4-A3A1-78DB2EFE0239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>
                  <a:outerShdw blurRad="88900" dist="50800" dir="5400000" sx="6000" sy="6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800" b="1" i="0" u="none" strike="noStrike" kern="1200" baseline="0">
                      <a:solidFill>
                        <a:srgbClr val="FF0000"/>
                      </a:solidFill>
                      <a:latin typeface="TH SarabunPSK" panose="020B0500040200020003" pitchFamily="34" charset="-34"/>
                      <a:ea typeface="+mn-ea"/>
                      <a:cs typeface="TH SarabunPSK" panose="020B0500040200020003" pitchFamily="34" charset="-34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9DB1-45F4-A3A1-78DB2EFE0239}"/>
                </c:ext>
              </c:extLst>
            </c:dLbl>
            <c:spPr>
              <a:noFill/>
              <a:ln>
                <a:noFill/>
              </a:ln>
              <a:effectLst>
                <a:outerShdw blurRad="88900" dist="50800" dir="5400000" sx="6000" sy="6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rgbClr val="00B050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สรุป!$G$2:$G$12</c:f>
              <c:strCache>
                <c:ptCount val="11"/>
                <c:pt idx="0">
                  <c:v>A</c:v>
                </c:pt>
                <c:pt idx="1">
                  <c:v>B+</c:v>
                </c:pt>
                <c:pt idx="2">
                  <c:v>B</c:v>
                </c:pt>
                <c:pt idx="3">
                  <c:v>C+</c:v>
                </c:pt>
                <c:pt idx="4">
                  <c:v>C</c:v>
                </c:pt>
                <c:pt idx="5">
                  <c:v>D+</c:v>
                </c:pt>
                <c:pt idx="6">
                  <c:v>D</c:v>
                </c:pt>
                <c:pt idx="7">
                  <c:v>F</c:v>
                </c:pt>
                <c:pt idx="8">
                  <c:v>W</c:v>
                </c:pt>
                <c:pt idx="9">
                  <c:v>M</c:v>
                </c:pt>
                <c:pt idx="10">
                  <c:v>I</c:v>
                </c:pt>
              </c:strCache>
            </c:strRef>
          </c:cat>
          <c:val>
            <c:numRef>
              <c:f>สรุป!$H$2:$H$12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868-41BC-ACE0-7EC09764EB1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5"/>
        <c:axId val="418712632"/>
        <c:axId val="418713808"/>
      </c:barChart>
      <c:catAx>
        <c:axId val="418712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0000FF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en-US"/>
          </a:p>
        </c:txPr>
        <c:crossAx val="418713808"/>
        <c:crosses val="autoZero"/>
        <c:auto val="1"/>
        <c:lblAlgn val="ctr"/>
        <c:lblOffset val="100"/>
        <c:noMultiLvlLbl val="0"/>
      </c:catAx>
      <c:valAx>
        <c:axId val="418713808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418712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300" baseline="0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&#3591;&#3634;&#3609;9!A1"/><Relationship Id="rId18" Type="http://schemas.openxmlformats.org/officeDocument/2006/relationships/hyperlink" Target="#&#3591;&#3634;&#3609;14!A1"/><Relationship Id="rId26" Type="http://schemas.openxmlformats.org/officeDocument/2006/relationships/hyperlink" Target="#&#3586;&#3657;&#3629;&#3617;&#3641;&#3621;&#3609;&#3633;&#3585;&#3624;&#3638;&#3585;&#3625;&#3634;!A1"/><Relationship Id="rId3" Type="http://schemas.openxmlformats.org/officeDocument/2006/relationships/hyperlink" Target="#&#3588;&#3632;&#3649;&#3609;&#3609;!A1"/><Relationship Id="rId21" Type="http://schemas.openxmlformats.org/officeDocument/2006/relationships/hyperlink" Target="#Final!A1"/><Relationship Id="rId34" Type="http://schemas.openxmlformats.org/officeDocument/2006/relationships/image" Target="../media/image8.png"/><Relationship Id="rId7" Type="http://schemas.openxmlformats.org/officeDocument/2006/relationships/hyperlink" Target="#&#3591;&#3634;&#3609;4!A1"/><Relationship Id="rId12" Type="http://schemas.openxmlformats.org/officeDocument/2006/relationships/hyperlink" Target="#&#3591;&#3634;&#3609;8!A1"/><Relationship Id="rId17" Type="http://schemas.openxmlformats.org/officeDocument/2006/relationships/hyperlink" Target="#&#3591;&#3634;&#3609;12!A1"/><Relationship Id="rId25" Type="http://schemas.openxmlformats.org/officeDocument/2006/relationships/hyperlink" Target="#&#3604;&#3641;&#3588;&#3632;&#3649;&#3609;&#3609;!A1"/><Relationship Id="rId33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hyperlink" Target="#&#3591;&#3634;&#3609;13!A1"/><Relationship Id="rId20" Type="http://schemas.openxmlformats.org/officeDocument/2006/relationships/hyperlink" Target="#QUIZ!A1"/><Relationship Id="rId29" Type="http://schemas.openxmlformats.org/officeDocument/2006/relationships/image" Target="../media/image4.png"/><Relationship Id="rId1" Type="http://schemas.openxmlformats.org/officeDocument/2006/relationships/hyperlink" Target="#&#3586;&#3657;&#3629;&#3617;&#3641;&#3621;!A1"/><Relationship Id="rId6" Type="http://schemas.openxmlformats.org/officeDocument/2006/relationships/hyperlink" Target="#&#3591;&#3634;&#3609;2!A1"/><Relationship Id="rId11" Type="http://schemas.openxmlformats.org/officeDocument/2006/relationships/hyperlink" Target="#&#3591;&#3634;&#3609;7!A1"/><Relationship Id="rId24" Type="http://schemas.openxmlformats.org/officeDocument/2006/relationships/hyperlink" Target="#&#3627;&#3633;&#3585;&#3588;&#3632;&#3649;&#3609;&#3609;!A1"/><Relationship Id="rId32" Type="http://schemas.openxmlformats.org/officeDocument/2006/relationships/hyperlink" Target="https://www.youtube.com/channel/UCqwGUOw0Zjl1NDQDoDkJ6XA" TargetMode="External"/><Relationship Id="rId5" Type="http://schemas.openxmlformats.org/officeDocument/2006/relationships/hyperlink" Target="#&#3591;&#3634;&#3609;1!A1"/><Relationship Id="rId15" Type="http://schemas.openxmlformats.org/officeDocument/2006/relationships/hyperlink" Target="#&#3591;&#3634;&#3609;11!A1"/><Relationship Id="rId23" Type="http://schemas.openxmlformats.org/officeDocument/2006/relationships/hyperlink" Target="#&#3626;&#3619;&#3640;&#3611;!A1"/><Relationship Id="rId28" Type="http://schemas.openxmlformats.org/officeDocument/2006/relationships/image" Target="../media/image3.png"/><Relationship Id="rId10" Type="http://schemas.openxmlformats.org/officeDocument/2006/relationships/hyperlink" Target="#&#3591;&#3634;&#3609;6!A1"/><Relationship Id="rId19" Type="http://schemas.openxmlformats.org/officeDocument/2006/relationships/hyperlink" Target="#'Term Project'!A1"/><Relationship Id="rId31" Type="http://schemas.openxmlformats.org/officeDocument/2006/relationships/image" Target="../media/image6.png"/><Relationship Id="rId4" Type="http://schemas.openxmlformats.org/officeDocument/2006/relationships/hyperlink" Target="#&#3592;&#3636;&#3605;&#3614;&#3636;&#3626;&#3633;&#3618;!A1"/><Relationship Id="rId9" Type="http://schemas.openxmlformats.org/officeDocument/2006/relationships/hyperlink" Target="#&#3591;&#3634;&#3609;5!A1"/><Relationship Id="rId14" Type="http://schemas.openxmlformats.org/officeDocument/2006/relationships/hyperlink" Target="#&#3591;&#3634;&#3609;10!A1"/><Relationship Id="rId22" Type="http://schemas.openxmlformats.org/officeDocument/2006/relationships/hyperlink" Target="#&#3612;&#3621;&#3626;&#3633;&#3617;&#3620;&#3607;&#3608;&#3636;&#3660;!A1"/><Relationship Id="rId27" Type="http://schemas.openxmlformats.org/officeDocument/2006/relationships/hyperlink" Target="#&#3649;&#3592;&#3657;&#3591;&#3588;&#3632;&#3649;&#3609;&#3609;!A1"/><Relationship Id="rId30" Type="http://schemas.openxmlformats.org/officeDocument/2006/relationships/image" Target="../media/image5.png"/><Relationship Id="rId8" Type="http://schemas.openxmlformats.org/officeDocument/2006/relationships/hyperlink" Target="#&#3591;&#3634;&#3609;3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hyperlink" Target="#Menu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hyperlink" Target="#Menu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hyperlink" Target="#Menu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hyperlink" Target="#Menu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hyperlink" Target="#Menu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Menu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Menu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Menu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Menu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hyperlink" Target="#Menu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hyperlink" Target="#Menu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hyperlink" Target="#Menu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hyperlink" Target="#Menu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hyperlink" Target="#Menu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Menu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hyperlink" Target="#Menu!A1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647700</xdr:colOff>
      <xdr:row>1</xdr:row>
      <xdr:rowOff>431801</xdr:rowOff>
    </xdr:from>
    <xdr:to>
      <xdr:col>3</xdr:col>
      <xdr:colOff>75917</xdr:colOff>
      <xdr:row>4</xdr:row>
      <xdr:rowOff>78850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2486" y="1234622"/>
          <a:ext cx="2258502" cy="585942"/>
        </a:xfrm>
        <a:prstGeom prst="rect">
          <a:avLst/>
        </a:prstGeom>
      </xdr:spPr>
    </xdr:pic>
    <xdr:clientData/>
  </xdr:twoCellAnchor>
  <xdr:twoCellAnchor editAs="oneCell">
    <xdr:from>
      <xdr:col>9</xdr:col>
      <xdr:colOff>579665</xdr:colOff>
      <xdr:row>1</xdr:row>
      <xdr:rowOff>439511</xdr:rowOff>
    </xdr:from>
    <xdr:to>
      <xdr:col>11</xdr:col>
      <xdr:colOff>62310</xdr:colOff>
      <xdr:row>4</xdr:row>
      <xdr:rowOff>82930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522" y="1242332"/>
          <a:ext cx="2258502" cy="582312"/>
        </a:xfrm>
        <a:prstGeom prst="rect">
          <a:avLst/>
        </a:prstGeom>
      </xdr:spPr>
    </xdr:pic>
    <xdr:clientData/>
  </xdr:twoCellAnchor>
  <xdr:twoCellAnchor editAs="oneCell">
    <xdr:from>
      <xdr:col>3</xdr:col>
      <xdr:colOff>596900</xdr:colOff>
      <xdr:row>1</xdr:row>
      <xdr:rowOff>431801</xdr:rowOff>
    </xdr:from>
    <xdr:to>
      <xdr:col>5</xdr:col>
      <xdr:colOff>75917</xdr:colOff>
      <xdr:row>4</xdr:row>
      <xdr:rowOff>78850</xdr:rowOff>
    </xdr:to>
    <xdr:pic>
      <xdr:nvPicPr>
        <xdr:cNvPr id="8" name="Pictur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1971" y="1234622"/>
          <a:ext cx="2254875" cy="585942"/>
        </a:xfrm>
        <a:prstGeom prst="rect">
          <a:avLst/>
        </a:prstGeom>
      </xdr:spPr>
    </xdr:pic>
    <xdr:clientData/>
  </xdr:twoCellAnchor>
  <xdr:twoCellAnchor editAs="oneCell">
    <xdr:from>
      <xdr:col>3</xdr:col>
      <xdr:colOff>596900</xdr:colOff>
      <xdr:row>4</xdr:row>
      <xdr:rowOff>38100</xdr:rowOff>
    </xdr:from>
    <xdr:to>
      <xdr:col>5</xdr:col>
      <xdr:colOff>75917</xdr:colOff>
      <xdr:row>6</xdr:row>
      <xdr:rowOff>76126</xdr:rowOff>
    </xdr:to>
    <xdr:pic>
      <xdr:nvPicPr>
        <xdr:cNvPr id="9" name="Picture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5600" y="1993900"/>
          <a:ext cx="2260317" cy="584127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</xdr:row>
      <xdr:rowOff>431801</xdr:rowOff>
    </xdr:from>
    <xdr:to>
      <xdr:col>7</xdr:col>
      <xdr:colOff>75917</xdr:colOff>
      <xdr:row>4</xdr:row>
      <xdr:rowOff>78850</xdr:rowOff>
    </xdr:to>
    <xdr:pic>
      <xdr:nvPicPr>
        <xdr:cNvPr id="10" name="Picture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9029" y="1234622"/>
          <a:ext cx="2255781" cy="585942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4</xdr:row>
      <xdr:rowOff>38100</xdr:rowOff>
    </xdr:from>
    <xdr:to>
      <xdr:col>7</xdr:col>
      <xdr:colOff>75917</xdr:colOff>
      <xdr:row>6</xdr:row>
      <xdr:rowOff>76126</xdr:rowOff>
    </xdr:to>
    <xdr:pic>
      <xdr:nvPicPr>
        <xdr:cNvPr id="12" name="Pictur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8100" y="1993900"/>
          <a:ext cx="2260317" cy="584127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8</xdr:row>
      <xdr:rowOff>50800</xdr:rowOff>
    </xdr:from>
    <xdr:to>
      <xdr:col>7</xdr:col>
      <xdr:colOff>75917</xdr:colOff>
      <xdr:row>10</xdr:row>
      <xdr:rowOff>79303</xdr:rowOff>
    </xdr:to>
    <xdr:pic>
      <xdr:nvPicPr>
        <xdr:cNvPr id="14" name="Picture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8100" y="3098800"/>
          <a:ext cx="2260317" cy="574602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6</xdr:row>
      <xdr:rowOff>50800</xdr:rowOff>
    </xdr:from>
    <xdr:to>
      <xdr:col>7</xdr:col>
      <xdr:colOff>75917</xdr:colOff>
      <xdr:row>8</xdr:row>
      <xdr:rowOff>88827</xdr:rowOff>
    </xdr:to>
    <xdr:pic>
      <xdr:nvPicPr>
        <xdr:cNvPr id="15" name="Picture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8100" y="2552700"/>
          <a:ext cx="2260317" cy="584127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10</xdr:row>
      <xdr:rowOff>50800</xdr:rowOff>
    </xdr:from>
    <xdr:to>
      <xdr:col>7</xdr:col>
      <xdr:colOff>75917</xdr:colOff>
      <xdr:row>12</xdr:row>
      <xdr:rowOff>79302</xdr:rowOff>
    </xdr:to>
    <xdr:pic>
      <xdr:nvPicPr>
        <xdr:cNvPr id="16" name="Picture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8100" y="3644900"/>
          <a:ext cx="2260317" cy="574602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12</xdr:row>
      <xdr:rowOff>50800</xdr:rowOff>
    </xdr:from>
    <xdr:to>
      <xdr:col>7</xdr:col>
      <xdr:colOff>75917</xdr:colOff>
      <xdr:row>14</xdr:row>
      <xdr:rowOff>79301</xdr:rowOff>
    </xdr:to>
    <xdr:pic>
      <xdr:nvPicPr>
        <xdr:cNvPr id="17" name="Picture 1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8100" y="4191000"/>
          <a:ext cx="2260317" cy="574602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14</xdr:row>
      <xdr:rowOff>50800</xdr:rowOff>
    </xdr:from>
    <xdr:to>
      <xdr:col>7</xdr:col>
      <xdr:colOff>75917</xdr:colOff>
      <xdr:row>16</xdr:row>
      <xdr:rowOff>79302</xdr:rowOff>
    </xdr:to>
    <xdr:pic>
      <xdr:nvPicPr>
        <xdr:cNvPr id="18" name="Picture 1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8100" y="4737100"/>
          <a:ext cx="2260317" cy="574602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16</xdr:row>
      <xdr:rowOff>50800</xdr:rowOff>
    </xdr:from>
    <xdr:to>
      <xdr:col>7</xdr:col>
      <xdr:colOff>75917</xdr:colOff>
      <xdr:row>18</xdr:row>
      <xdr:rowOff>79303</xdr:rowOff>
    </xdr:to>
    <xdr:pic>
      <xdr:nvPicPr>
        <xdr:cNvPr id="19" name="Picture 1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8100" y="5283200"/>
          <a:ext cx="2260317" cy="574602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18</xdr:row>
      <xdr:rowOff>50800</xdr:rowOff>
    </xdr:from>
    <xdr:to>
      <xdr:col>7</xdr:col>
      <xdr:colOff>75917</xdr:colOff>
      <xdr:row>20</xdr:row>
      <xdr:rowOff>79301</xdr:rowOff>
    </xdr:to>
    <xdr:pic>
      <xdr:nvPicPr>
        <xdr:cNvPr id="20" name="Picture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8100" y="5829300"/>
          <a:ext cx="2260317" cy="57460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</xdr:row>
      <xdr:rowOff>431801</xdr:rowOff>
    </xdr:from>
    <xdr:to>
      <xdr:col>9</xdr:col>
      <xdr:colOff>75917</xdr:colOff>
      <xdr:row>4</xdr:row>
      <xdr:rowOff>78850</xdr:rowOff>
    </xdr:to>
    <xdr:pic>
      <xdr:nvPicPr>
        <xdr:cNvPr id="21" name="Picture 2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6993" y="1234622"/>
          <a:ext cx="2255781" cy="58594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4</xdr:row>
      <xdr:rowOff>38100</xdr:rowOff>
    </xdr:from>
    <xdr:to>
      <xdr:col>9</xdr:col>
      <xdr:colOff>75917</xdr:colOff>
      <xdr:row>6</xdr:row>
      <xdr:rowOff>76126</xdr:rowOff>
    </xdr:to>
    <xdr:pic>
      <xdr:nvPicPr>
        <xdr:cNvPr id="22" name="Picture 2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0" y="1993900"/>
          <a:ext cx="2260317" cy="584127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8</xdr:row>
      <xdr:rowOff>50800</xdr:rowOff>
    </xdr:from>
    <xdr:to>
      <xdr:col>9</xdr:col>
      <xdr:colOff>75917</xdr:colOff>
      <xdr:row>10</xdr:row>
      <xdr:rowOff>79303</xdr:rowOff>
    </xdr:to>
    <xdr:pic>
      <xdr:nvPicPr>
        <xdr:cNvPr id="23" name="Picture 2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0" y="3098800"/>
          <a:ext cx="2260317" cy="57460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6</xdr:row>
      <xdr:rowOff>50800</xdr:rowOff>
    </xdr:from>
    <xdr:to>
      <xdr:col>9</xdr:col>
      <xdr:colOff>75917</xdr:colOff>
      <xdr:row>8</xdr:row>
      <xdr:rowOff>88827</xdr:rowOff>
    </xdr:to>
    <xdr:pic>
      <xdr:nvPicPr>
        <xdr:cNvPr id="24" name="Picture 2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0" y="2552700"/>
          <a:ext cx="2260317" cy="584127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10</xdr:row>
      <xdr:rowOff>50800</xdr:rowOff>
    </xdr:from>
    <xdr:to>
      <xdr:col>9</xdr:col>
      <xdr:colOff>75917</xdr:colOff>
      <xdr:row>12</xdr:row>
      <xdr:rowOff>79302</xdr:rowOff>
    </xdr:to>
    <xdr:pic>
      <xdr:nvPicPr>
        <xdr:cNvPr id="25" name="Picture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0" y="3644900"/>
          <a:ext cx="2260317" cy="57460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12</xdr:row>
      <xdr:rowOff>50800</xdr:rowOff>
    </xdr:from>
    <xdr:to>
      <xdr:col>9</xdr:col>
      <xdr:colOff>75917</xdr:colOff>
      <xdr:row>14</xdr:row>
      <xdr:rowOff>79301</xdr:rowOff>
    </xdr:to>
    <xdr:pic>
      <xdr:nvPicPr>
        <xdr:cNvPr id="26" name="Picture 2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0" y="4191000"/>
          <a:ext cx="2260317" cy="57460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14</xdr:row>
      <xdr:rowOff>50800</xdr:rowOff>
    </xdr:from>
    <xdr:to>
      <xdr:col>9</xdr:col>
      <xdr:colOff>75917</xdr:colOff>
      <xdr:row>16</xdr:row>
      <xdr:rowOff>79302</xdr:rowOff>
    </xdr:to>
    <xdr:pic>
      <xdr:nvPicPr>
        <xdr:cNvPr id="27" name="Picture 2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0" y="4737100"/>
          <a:ext cx="2260317" cy="57460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16</xdr:row>
      <xdr:rowOff>50800</xdr:rowOff>
    </xdr:from>
    <xdr:to>
      <xdr:col>9</xdr:col>
      <xdr:colOff>75917</xdr:colOff>
      <xdr:row>18</xdr:row>
      <xdr:rowOff>79303</xdr:rowOff>
    </xdr:to>
    <xdr:pic>
      <xdr:nvPicPr>
        <xdr:cNvPr id="28" name="Picture 27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0" y="5283200"/>
          <a:ext cx="2260317" cy="574602"/>
        </a:xfrm>
        <a:prstGeom prst="rect">
          <a:avLst/>
        </a:prstGeom>
      </xdr:spPr>
    </xdr:pic>
    <xdr:clientData/>
  </xdr:twoCellAnchor>
  <xdr:twoCellAnchor editAs="oneCell">
    <xdr:from>
      <xdr:col>9</xdr:col>
      <xdr:colOff>584200</xdr:colOff>
      <xdr:row>6</xdr:row>
      <xdr:rowOff>34472</xdr:rowOff>
    </xdr:from>
    <xdr:to>
      <xdr:col>11</xdr:col>
      <xdr:colOff>75917</xdr:colOff>
      <xdr:row>8</xdr:row>
      <xdr:rowOff>76128</xdr:rowOff>
    </xdr:to>
    <xdr:pic>
      <xdr:nvPicPr>
        <xdr:cNvPr id="29" name="Picture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1057" y="2007508"/>
          <a:ext cx="2267574" cy="585942"/>
        </a:xfrm>
        <a:prstGeom prst="rect">
          <a:avLst/>
        </a:prstGeom>
      </xdr:spPr>
    </xdr:pic>
    <xdr:clientData/>
  </xdr:twoCellAnchor>
  <xdr:twoCellAnchor editAs="oneCell">
    <xdr:from>
      <xdr:col>9</xdr:col>
      <xdr:colOff>584200</xdr:colOff>
      <xdr:row>8</xdr:row>
      <xdr:rowOff>38100</xdr:rowOff>
    </xdr:from>
    <xdr:to>
      <xdr:col>11</xdr:col>
      <xdr:colOff>75917</xdr:colOff>
      <xdr:row>10</xdr:row>
      <xdr:rowOff>76127</xdr:rowOff>
    </xdr:to>
    <xdr:pic>
      <xdr:nvPicPr>
        <xdr:cNvPr id="30" name="Picture 2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993900"/>
          <a:ext cx="2260317" cy="584127"/>
        </a:xfrm>
        <a:prstGeom prst="rect">
          <a:avLst/>
        </a:prstGeom>
      </xdr:spPr>
    </xdr:pic>
    <xdr:clientData/>
  </xdr:twoCellAnchor>
  <xdr:twoCellAnchor editAs="oneCell">
    <xdr:from>
      <xdr:col>9</xdr:col>
      <xdr:colOff>584200</xdr:colOff>
      <xdr:row>16</xdr:row>
      <xdr:rowOff>50800</xdr:rowOff>
    </xdr:from>
    <xdr:to>
      <xdr:col>11</xdr:col>
      <xdr:colOff>75917</xdr:colOff>
      <xdr:row>18</xdr:row>
      <xdr:rowOff>79303</xdr:rowOff>
    </xdr:to>
    <xdr:pic>
      <xdr:nvPicPr>
        <xdr:cNvPr id="31" name="Picture 30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3644900"/>
          <a:ext cx="2260317" cy="574602"/>
        </a:xfrm>
        <a:prstGeom prst="rect">
          <a:avLst/>
        </a:prstGeom>
      </xdr:spPr>
    </xdr:pic>
    <xdr:clientData/>
  </xdr:twoCellAnchor>
  <xdr:twoCellAnchor editAs="oneCell">
    <xdr:from>
      <xdr:col>9</xdr:col>
      <xdr:colOff>579665</xdr:colOff>
      <xdr:row>4</xdr:row>
      <xdr:rowOff>58966</xdr:rowOff>
    </xdr:from>
    <xdr:to>
      <xdr:col>11</xdr:col>
      <xdr:colOff>62310</xdr:colOff>
      <xdr:row>6</xdr:row>
      <xdr:rowOff>68036</xdr:rowOff>
    </xdr:to>
    <xdr:pic>
      <xdr:nvPicPr>
        <xdr:cNvPr id="32" name="Picture 3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522" y="1800680"/>
          <a:ext cx="2258502" cy="553356"/>
        </a:xfrm>
        <a:prstGeom prst="rect">
          <a:avLst/>
        </a:prstGeom>
      </xdr:spPr>
    </xdr:pic>
    <xdr:clientData/>
  </xdr:twoCellAnchor>
  <xdr:twoCellAnchor editAs="oneCell">
    <xdr:from>
      <xdr:col>1</xdr:col>
      <xdr:colOff>649514</xdr:colOff>
      <xdr:row>4</xdr:row>
      <xdr:rowOff>42633</xdr:rowOff>
    </xdr:from>
    <xdr:to>
      <xdr:col>3</xdr:col>
      <xdr:colOff>77731</xdr:colOff>
      <xdr:row>6</xdr:row>
      <xdr:rowOff>84289</xdr:rowOff>
    </xdr:to>
    <xdr:pic>
      <xdr:nvPicPr>
        <xdr:cNvPr id="33" name="Picture 32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2015669"/>
          <a:ext cx="2258502" cy="585942"/>
        </a:xfrm>
        <a:prstGeom prst="rect">
          <a:avLst/>
        </a:prstGeom>
      </xdr:spPr>
    </xdr:pic>
    <xdr:clientData/>
  </xdr:twoCellAnchor>
  <xdr:twoCellAnchor>
    <xdr:from>
      <xdr:col>11</xdr:col>
      <xdr:colOff>108858</xdr:colOff>
      <xdr:row>2</xdr:row>
      <xdr:rowOff>13608</xdr:rowOff>
    </xdr:from>
    <xdr:to>
      <xdr:col>14</xdr:col>
      <xdr:colOff>0</xdr:colOff>
      <xdr:row>4</xdr:row>
      <xdr:rowOff>68036</xdr:rowOff>
    </xdr:to>
    <xdr:sp macro="" textlink="">
      <xdr:nvSpPr>
        <xdr:cNvPr id="2" name="Rectangle 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3661572" y="1279072"/>
          <a:ext cx="1864178" cy="530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1</xdr:col>
      <xdr:colOff>371469</xdr:colOff>
      <xdr:row>0</xdr:row>
      <xdr:rowOff>723901</xdr:rowOff>
    </xdr:from>
    <xdr:to>
      <xdr:col>2</xdr:col>
      <xdr:colOff>142869</xdr:colOff>
      <xdr:row>1</xdr:row>
      <xdr:rowOff>389029</xdr:rowOff>
    </xdr:to>
    <xdr:pic>
      <xdr:nvPicPr>
        <xdr:cNvPr id="35" name="Picture 34" descr="ผลการค้นหารูปภาพสำหรับ save 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694" y="723901"/>
          <a:ext cx="428625" cy="465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1712383</xdr:colOff>
      <xdr:row>0</xdr:row>
      <xdr:rowOff>723901</xdr:rowOff>
    </xdr:from>
    <xdr:to>
      <xdr:col>6</xdr:col>
      <xdr:colOff>158749</xdr:colOff>
      <xdr:row>1</xdr:row>
      <xdr:rowOff>389029</xdr:rowOff>
    </xdr:to>
    <xdr:pic>
      <xdr:nvPicPr>
        <xdr:cNvPr id="36" name="Picture 35" descr="ผลการค้นหารูปภาพสำหรับ save 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2858" y="723901"/>
          <a:ext cx="408516" cy="465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298448</xdr:colOff>
      <xdr:row>14</xdr:row>
      <xdr:rowOff>88901</xdr:rowOff>
    </xdr:from>
    <xdr:to>
      <xdr:col>10</xdr:col>
      <xdr:colOff>120648</xdr:colOff>
      <xdr:row>16</xdr:row>
      <xdr:rowOff>39779</xdr:rowOff>
    </xdr:to>
    <xdr:pic>
      <xdr:nvPicPr>
        <xdr:cNvPr id="37" name="Picture 36" descr="ผลการค้นหารูปภาพสำหรับ save 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0123" y="4584701"/>
          <a:ext cx="431800" cy="503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228662</xdr:colOff>
      <xdr:row>0</xdr:row>
      <xdr:rowOff>800099</xdr:rowOff>
    </xdr:from>
    <xdr:to>
      <xdr:col>10</xdr:col>
      <xdr:colOff>704848</xdr:colOff>
      <xdr:row>2</xdr:row>
      <xdr:rowOff>18582</xdr:rowOff>
    </xdr:to>
    <xdr:pic>
      <xdr:nvPicPr>
        <xdr:cNvPr id="38" name="Picture 37" descr="ผลการค้นหารูปภาพสำหรับ search 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1195" y="800099"/>
          <a:ext cx="476186" cy="412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158750</xdr:colOff>
      <xdr:row>12</xdr:row>
      <xdr:rowOff>62859</xdr:rowOff>
    </xdr:from>
    <xdr:to>
      <xdr:col>3</xdr:col>
      <xdr:colOff>0</xdr:colOff>
      <xdr:row>14</xdr:row>
      <xdr:rowOff>18795</xdr:rowOff>
    </xdr:to>
    <xdr:pic>
      <xdr:nvPicPr>
        <xdr:cNvPr id="39" name="Picture 38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35058CBA-E665-41D6-8EBD-20C53C76E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619250" y="3952234"/>
          <a:ext cx="1860550" cy="495686"/>
        </a:xfrm>
        <a:prstGeom prst="rect">
          <a:avLst/>
        </a:prstGeom>
      </xdr:spPr>
    </xdr:pic>
    <xdr:clientData/>
  </xdr:twoCellAnchor>
  <xdr:twoCellAnchor editAs="oneCell">
    <xdr:from>
      <xdr:col>2</xdr:col>
      <xdr:colOff>545749</xdr:colOff>
      <xdr:row>7</xdr:row>
      <xdr:rowOff>235639</xdr:rowOff>
    </xdr:from>
    <xdr:to>
      <xdr:col>2</xdr:col>
      <xdr:colOff>1590675</xdr:colOff>
      <xdr:row>12</xdr:row>
      <xdr:rowOff>55200</xdr:rowOff>
    </xdr:to>
    <xdr:pic>
      <xdr:nvPicPr>
        <xdr:cNvPr id="4" name="Picture 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6326C471-B52B-46AE-8688-5795696D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199" y="2645464"/>
          <a:ext cx="1044926" cy="13530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11008</xdr:colOff>
      <xdr:row>0</xdr:row>
      <xdr:rowOff>13548</xdr:rowOff>
    </xdr:from>
    <xdr:to>
      <xdr:col>0</xdr:col>
      <xdr:colOff>355076</xdr:colOff>
      <xdr:row>1</xdr:row>
      <xdr:rowOff>117308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9AFE61-5F42-4F2F-B6A5-41A8ACF20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" y="13548"/>
          <a:ext cx="347243" cy="34421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11008</xdr:colOff>
      <xdr:row>0</xdr:row>
      <xdr:rowOff>13548</xdr:rowOff>
    </xdr:from>
    <xdr:to>
      <xdr:col>0</xdr:col>
      <xdr:colOff>332851</xdr:colOff>
      <xdr:row>1</xdr:row>
      <xdr:rowOff>117308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63ED16-FDDD-4FF2-8B21-348CE2CD2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" y="13548"/>
          <a:ext cx="334543" cy="34294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11008</xdr:colOff>
      <xdr:row>0</xdr:row>
      <xdr:rowOff>13548</xdr:rowOff>
    </xdr:from>
    <xdr:to>
      <xdr:col>1</xdr:col>
      <xdr:colOff>2651</xdr:colOff>
      <xdr:row>1</xdr:row>
      <xdr:rowOff>117308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EB0718-1AF7-435E-BD48-EEC4064B2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" y="13548"/>
          <a:ext cx="345973" cy="34548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11008</xdr:colOff>
      <xdr:row>0</xdr:row>
      <xdr:rowOff>13548</xdr:rowOff>
    </xdr:from>
    <xdr:to>
      <xdr:col>0</xdr:col>
      <xdr:colOff>339201</xdr:colOff>
      <xdr:row>1</xdr:row>
      <xdr:rowOff>117308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5F1EA4-536D-44E7-BDBE-DB5E04690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" y="13548"/>
          <a:ext cx="335813" cy="34294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11008</xdr:colOff>
      <xdr:row>0</xdr:row>
      <xdr:rowOff>13548</xdr:rowOff>
    </xdr:from>
    <xdr:to>
      <xdr:col>0</xdr:col>
      <xdr:colOff>346821</xdr:colOff>
      <xdr:row>1</xdr:row>
      <xdr:rowOff>79208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81A58E-4AE6-4F78-8222-27CAD1DAA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" y="13548"/>
          <a:ext cx="343433" cy="31119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7197</xdr:colOff>
      <xdr:row>0</xdr:row>
      <xdr:rowOff>8890</xdr:rowOff>
    </xdr:from>
    <xdr:to>
      <xdr:col>0</xdr:col>
      <xdr:colOff>348963</xdr:colOff>
      <xdr:row>1</xdr:row>
      <xdr:rowOff>114457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138F4D-6D0E-4F77-8A15-5FACAAC4E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7" y="8890"/>
          <a:ext cx="341766" cy="3384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11008</xdr:colOff>
      <xdr:row>0</xdr:row>
      <xdr:rowOff>13548</xdr:rowOff>
    </xdr:from>
    <xdr:to>
      <xdr:col>0</xdr:col>
      <xdr:colOff>345551</xdr:colOff>
      <xdr:row>1</xdr:row>
      <xdr:rowOff>117308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81E9BC-AE04-4E86-B939-810C7B52E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" y="13548"/>
          <a:ext cx="340893" cy="34548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11008</xdr:colOff>
      <xdr:row>0</xdr:row>
      <xdr:rowOff>13548</xdr:rowOff>
    </xdr:from>
    <xdr:to>
      <xdr:col>0</xdr:col>
      <xdr:colOff>345551</xdr:colOff>
      <xdr:row>1</xdr:row>
      <xdr:rowOff>117308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92BC7C-9FF8-4BD2-97A2-A148D3D41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" y="13548"/>
          <a:ext cx="340893" cy="34421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11008</xdr:colOff>
      <xdr:row>0</xdr:row>
      <xdr:rowOff>13548</xdr:rowOff>
    </xdr:from>
    <xdr:to>
      <xdr:col>0</xdr:col>
      <xdr:colOff>345551</xdr:colOff>
      <xdr:row>1</xdr:row>
      <xdr:rowOff>117308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C2C11C-CDC7-4B73-A6C2-E95DB72AD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" y="13548"/>
          <a:ext cx="340893" cy="34421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11008</xdr:colOff>
      <xdr:row>0</xdr:row>
      <xdr:rowOff>13548</xdr:rowOff>
    </xdr:from>
    <xdr:to>
      <xdr:col>0</xdr:col>
      <xdr:colOff>345551</xdr:colOff>
      <xdr:row>1</xdr:row>
      <xdr:rowOff>117308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F5EAC1-C433-4D97-BF58-6C3969381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" y="13548"/>
          <a:ext cx="340893" cy="3442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751818</xdr:colOff>
      <xdr:row>11</xdr:row>
      <xdr:rowOff>265205</xdr:rowOff>
    </xdr:from>
    <xdr:ext cx="453018" cy="40305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3012571" y="3719452"/>
          <a:ext cx="453018" cy="4030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2000" b="1">
              <a:solidFill>
                <a:srgbClr val="0000CC"/>
              </a:solidFill>
              <a:latin typeface="Wingdings" panose="05000000000000000000" pitchFamily="2" charset="2"/>
              <a:sym typeface="Wingdings" panose="05000000000000000000" pitchFamily="2" charset="2"/>
            </a:rPr>
            <a:t></a:t>
          </a:r>
          <a:endParaRPr lang="th-TH" sz="2000" b="1">
            <a:solidFill>
              <a:srgbClr val="0000CC"/>
            </a:solidFill>
            <a:latin typeface="Wingdings" panose="05000000000000000000" pitchFamily="2" charset="2"/>
          </a:endParaRPr>
        </a:p>
      </xdr:txBody>
    </xdr:sp>
    <xdr:clientData/>
  </xdr:oneCellAnchor>
  <xdr:twoCellAnchor editAs="oneCell">
    <xdr:from>
      <xdr:col>0</xdr:col>
      <xdr:colOff>39584</xdr:colOff>
      <xdr:row>0</xdr:row>
      <xdr:rowOff>39584</xdr:rowOff>
    </xdr:from>
    <xdr:to>
      <xdr:col>1</xdr:col>
      <xdr:colOff>180598</xdr:colOff>
      <xdr:row>1</xdr:row>
      <xdr:rowOff>162362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4" y="39584"/>
          <a:ext cx="434087" cy="435643"/>
        </a:xfrm>
        <a:prstGeom prst="rect">
          <a:avLst/>
        </a:prstGeom>
      </xdr:spPr>
    </xdr:pic>
    <xdr:clientData/>
  </xdr:twoCellAnchor>
  <xdr:oneCellAnchor>
    <xdr:from>
      <xdr:col>4</xdr:col>
      <xdr:colOff>301951</xdr:colOff>
      <xdr:row>17</xdr:row>
      <xdr:rowOff>18123</xdr:rowOff>
    </xdr:from>
    <xdr:ext cx="413447" cy="40305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854652" y="5371915"/>
          <a:ext cx="413447" cy="4030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2000" b="1">
              <a:solidFill>
                <a:srgbClr val="0000CC"/>
              </a:solidFill>
              <a:sym typeface="Wingdings" panose="05000000000000000000" pitchFamily="2" charset="2"/>
            </a:rPr>
            <a:t></a:t>
          </a:r>
          <a:endParaRPr lang="th-TH" sz="2000" b="1">
            <a:solidFill>
              <a:srgbClr val="0000CC"/>
            </a:solidFill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11008</xdr:colOff>
      <xdr:row>0</xdr:row>
      <xdr:rowOff>13548</xdr:rowOff>
    </xdr:from>
    <xdr:to>
      <xdr:col>0</xdr:col>
      <xdr:colOff>345551</xdr:colOff>
      <xdr:row>1</xdr:row>
      <xdr:rowOff>117308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D4642E-F084-4BF3-AF77-962DF128C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" y="13548"/>
          <a:ext cx="340893" cy="34421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11008</xdr:colOff>
      <xdr:row>0</xdr:row>
      <xdr:rowOff>13548</xdr:rowOff>
    </xdr:from>
    <xdr:to>
      <xdr:col>0</xdr:col>
      <xdr:colOff>345551</xdr:colOff>
      <xdr:row>1</xdr:row>
      <xdr:rowOff>117308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BC57CA-A9B6-4F21-A2E1-A248C6D63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" y="13548"/>
          <a:ext cx="340893" cy="34548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11008</xdr:colOff>
      <xdr:row>0</xdr:row>
      <xdr:rowOff>13548</xdr:rowOff>
    </xdr:from>
    <xdr:to>
      <xdr:col>0</xdr:col>
      <xdr:colOff>345551</xdr:colOff>
      <xdr:row>1</xdr:row>
      <xdr:rowOff>117308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0B232B-10D3-4116-ADC2-351C6E4D4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" y="13548"/>
          <a:ext cx="340893" cy="34548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11008</xdr:colOff>
      <xdr:row>0</xdr:row>
      <xdr:rowOff>13548</xdr:rowOff>
    </xdr:from>
    <xdr:to>
      <xdr:col>0</xdr:col>
      <xdr:colOff>345551</xdr:colOff>
      <xdr:row>1</xdr:row>
      <xdr:rowOff>117308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AEF946-CBE3-4FFE-AC02-E3CA1922E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" y="13548"/>
          <a:ext cx="340893" cy="34421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11008</xdr:colOff>
      <xdr:row>0</xdr:row>
      <xdr:rowOff>13548</xdr:rowOff>
    </xdr:from>
    <xdr:to>
      <xdr:col>0</xdr:col>
      <xdr:colOff>345551</xdr:colOff>
      <xdr:row>1</xdr:row>
      <xdr:rowOff>117308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61017A-77C1-4015-8C4E-399F5F6AF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" y="13548"/>
          <a:ext cx="340893" cy="34802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11008</xdr:colOff>
      <xdr:row>0</xdr:row>
      <xdr:rowOff>13548</xdr:rowOff>
    </xdr:from>
    <xdr:to>
      <xdr:col>0</xdr:col>
      <xdr:colOff>345551</xdr:colOff>
      <xdr:row>1</xdr:row>
      <xdr:rowOff>117308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4D2930-3F24-401A-B2E1-A5DD713D5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" y="13548"/>
          <a:ext cx="340893" cy="34802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11662</xdr:colOff>
      <xdr:row>0</xdr:row>
      <xdr:rowOff>14202</xdr:rowOff>
    </xdr:from>
    <xdr:to>
      <xdr:col>0</xdr:col>
      <xdr:colOff>349380</xdr:colOff>
      <xdr:row>1</xdr:row>
      <xdr:rowOff>117385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C51F4C-EEB6-473F-B9F1-E1898C3AE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2" y="14202"/>
          <a:ext cx="340893" cy="35129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9738</xdr:colOff>
      <xdr:row>0</xdr:row>
      <xdr:rowOff>11008</xdr:rowOff>
    </xdr:from>
    <xdr:to>
      <xdr:col>0</xdr:col>
      <xdr:colOff>338667</xdr:colOff>
      <xdr:row>1</xdr:row>
      <xdr:rowOff>117308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D82A33-B117-4B5D-A157-EC11D61DB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8" y="11008"/>
          <a:ext cx="328929" cy="3391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1395845</xdr:colOff>
      <xdr:row>2</xdr:row>
      <xdr:rowOff>91786</xdr:rowOff>
    </xdr:from>
    <xdr:ext cx="390492" cy="371961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3099954" y="749877"/>
          <a:ext cx="390492" cy="3719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800" b="1">
              <a:solidFill>
                <a:srgbClr val="0000CC"/>
              </a:solidFill>
              <a:sym typeface="Wingdings" panose="05000000000000000000" pitchFamily="2" charset="2"/>
            </a:rPr>
            <a:t></a:t>
          </a:r>
          <a:endParaRPr lang="th-TH" sz="1800" b="1">
            <a:solidFill>
              <a:srgbClr val="0000CC"/>
            </a:solidFill>
          </a:endParaRPr>
        </a:p>
      </xdr:txBody>
    </xdr:sp>
    <xdr:clientData/>
  </xdr:oneCellAnchor>
  <xdr:twoCellAnchor editAs="oneCell">
    <xdr:from>
      <xdr:col>0</xdr:col>
      <xdr:colOff>34635</xdr:colOff>
      <xdr:row>0</xdr:row>
      <xdr:rowOff>27708</xdr:rowOff>
    </xdr:from>
    <xdr:to>
      <xdr:col>1</xdr:col>
      <xdr:colOff>126030</xdr:colOff>
      <xdr:row>1</xdr:row>
      <xdr:rowOff>28944</xdr:rowOff>
    </xdr:to>
    <xdr:pic>
      <xdr:nvPicPr>
        <xdr:cNvPr id="5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6ADA93-0143-4419-B16E-48F04533D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5" y="27708"/>
          <a:ext cx="319995" cy="347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145574</xdr:colOff>
      <xdr:row>0</xdr:row>
      <xdr:rowOff>46150</xdr:rowOff>
    </xdr:from>
    <xdr:to>
      <xdr:col>1</xdr:col>
      <xdr:colOff>469322</xdr:colOff>
      <xdr:row>1</xdr:row>
      <xdr:rowOff>50643</xdr:rowOff>
    </xdr:to>
    <xdr:pic>
      <xdr:nvPicPr>
        <xdr:cNvPr id="5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619" y="46150"/>
          <a:ext cx="320573" cy="3437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54864</xdr:colOff>
      <xdr:row>1</xdr:row>
      <xdr:rowOff>73152</xdr:rowOff>
    </xdr:from>
    <xdr:to>
      <xdr:col>1</xdr:col>
      <xdr:colOff>147853</xdr:colOff>
      <xdr:row>2</xdr:row>
      <xdr:rowOff>110872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315D5A-42BC-4464-8DC6-9D48E4812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" y="426720"/>
          <a:ext cx="329463" cy="341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108786</xdr:colOff>
      <xdr:row>1</xdr:row>
      <xdr:rowOff>148891</xdr:rowOff>
    </xdr:from>
    <xdr:to>
      <xdr:col>42</xdr:col>
      <xdr:colOff>393292</xdr:colOff>
      <xdr:row>2</xdr:row>
      <xdr:rowOff>280918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836" y="501316"/>
          <a:ext cx="434139" cy="4368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291149</xdr:colOff>
      <xdr:row>3</xdr:row>
      <xdr:rowOff>169031</xdr:rowOff>
    </xdr:from>
    <xdr:ext cx="367729" cy="3409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877303" y="1136185"/>
          <a:ext cx="367729" cy="340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>
              <a:solidFill>
                <a:srgbClr val="0000CC"/>
              </a:solidFill>
              <a:sym typeface="Wingdings" panose="05000000000000000000" pitchFamily="2" charset="2"/>
            </a:rPr>
            <a:t></a:t>
          </a:r>
          <a:endParaRPr lang="th-TH" sz="1600" b="1">
            <a:solidFill>
              <a:srgbClr val="0000CC"/>
            </a:solidFill>
          </a:endParaRPr>
        </a:p>
      </xdr:txBody>
    </xdr:sp>
    <xdr:clientData/>
  </xdr:oneCellAnchor>
  <xdr:twoCellAnchor editAs="oneCell">
    <xdr:from>
      <xdr:col>0</xdr:col>
      <xdr:colOff>23448</xdr:colOff>
      <xdr:row>0</xdr:row>
      <xdr:rowOff>23448</xdr:rowOff>
    </xdr:from>
    <xdr:to>
      <xdr:col>1</xdr:col>
      <xdr:colOff>104675</xdr:colOff>
      <xdr:row>1</xdr:row>
      <xdr:rowOff>35377</xdr:rowOff>
    </xdr:to>
    <xdr:pic>
      <xdr:nvPicPr>
        <xdr:cNvPr id="5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1D9675-8C9A-4D4A-9B63-72CF29AEF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48" y="23448"/>
          <a:ext cx="328193" cy="347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</xdr:colOff>
      <xdr:row>0</xdr:row>
      <xdr:rowOff>57150</xdr:rowOff>
    </xdr:from>
    <xdr:to>
      <xdr:col>2</xdr:col>
      <xdr:colOff>345973</xdr:colOff>
      <xdr:row>1</xdr:row>
      <xdr:rowOff>117730</xdr:rowOff>
    </xdr:to>
    <xdr:pic>
      <xdr:nvPicPr>
        <xdr:cNvPr id="5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2EAE3B-98B5-49A4-9182-07BD9DAC8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57150"/>
          <a:ext cx="323113" cy="3399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</xdr:row>
      <xdr:rowOff>100012</xdr:rowOff>
    </xdr:from>
    <xdr:to>
      <xdr:col>23</xdr:col>
      <xdr:colOff>0</xdr:colOff>
      <xdr:row>12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263237</xdr:colOff>
      <xdr:row>0</xdr:row>
      <xdr:rowOff>76200</xdr:rowOff>
    </xdr:from>
    <xdr:to>
      <xdr:col>1</xdr:col>
      <xdr:colOff>597780</xdr:colOff>
      <xdr:row>0</xdr:row>
      <xdr:rowOff>417450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CD27F7-8353-491F-937D-0C0264156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7" y="76200"/>
          <a:ext cx="329463" cy="341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../../../../../Template/a%20href=%22https:/www.freepik.com/vectors/background%22%3eBackground%20vector%20created%20by%20freepik%20-%20www.freepik.com%3c/a" TargetMode="External"/><Relationship Id="rId6" Type="http://schemas.openxmlformats.org/officeDocument/2006/relationships/comments" Target="../comments1.xml"/><Relationship Id="rId5" Type="http://schemas.openxmlformats.org/officeDocument/2006/relationships/image" Target="../media/image1.jpeg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image" Target="../media/image1.jpeg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image" Target="../media/image10.jpeg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4.xml"/><Relationship Id="rId4" Type="http://schemas.openxmlformats.org/officeDocument/2006/relationships/image" Target="../media/image10.jpeg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61"/>
  <sheetViews>
    <sheetView showGridLines="0" showRowColHeaders="0" tabSelected="1" zoomScale="85" zoomScaleNormal="85" workbookViewId="0">
      <selection sqref="A1:M1"/>
    </sheetView>
  </sheetViews>
  <sheetFormatPr defaultColWidth="9" defaultRowHeight="17"/>
  <cols>
    <col min="1" max="2" width="9.7265625" style="121" customWidth="1"/>
    <col min="3" max="3" width="27.1796875" style="121" customWidth="1"/>
    <col min="4" max="4" width="9" style="121"/>
    <col min="5" max="5" width="27.1796875" style="121" customWidth="1"/>
    <col min="6" max="6" width="1.26953125" style="121" customWidth="1"/>
    <col min="7" max="7" width="27.1796875" style="121" customWidth="1"/>
    <col min="8" max="8" width="1.26953125" style="121" customWidth="1"/>
    <col min="9" max="9" width="27.1796875" style="121" customWidth="1"/>
    <col min="10" max="10" width="8.81640625" style="121" customWidth="1"/>
    <col min="11" max="11" width="27.1796875" style="121" customWidth="1"/>
    <col min="12" max="13" width="9.7265625" style="121" customWidth="1"/>
    <col min="14" max="14" width="6.7265625" style="121" customWidth="1"/>
    <col min="15" max="15" width="9" style="121"/>
    <col min="16" max="16" width="9" style="121" customWidth="1"/>
    <col min="17" max="17" width="6.1796875" style="121" customWidth="1"/>
    <col min="18" max="16384" width="9" style="121"/>
  </cols>
  <sheetData>
    <row r="1" spans="1:19" s="100" customFormat="1" ht="63" customHeight="1">
      <c r="A1" s="327" t="s">
        <v>98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99"/>
      <c r="O1" s="99"/>
      <c r="P1" s="99"/>
      <c r="Q1" s="99"/>
      <c r="R1" s="99"/>
      <c r="S1" s="99"/>
    </row>
    <row r="2" spans="1:19" s="101" customFormat="1" ht="36">
      <c r="A2"/>
      <c r="C2" s="102" t="s">
        <v>128</v>
      </c>
      <c r="F2" s="103"/>
      <c r="G2" s="102" t="s">
        <v>104</v>
      </c>
      <c r="H2" s="103"/>
      <c r="I2" s="103"/>
      <c r="K2" s="104" t="s">
        <v>130</v>
      </c>
    </row>
    <row r="3" spans="1:19" s="105" customFormat="1" ht="3.75" customHeight="1"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O3" s="106"/>
      <c r="P3" s="106"/>
      <c r="Q3" s="106"/>
    </row>
    <row r="4" spans="1:19" s="107" customFormat="1" ht="33">
      <c r="C4" s="108" t="s">
        <v>106</v>
      </c>
      <c r="E4" s="108" t="s">
        <v>113</v>
      </c>
      <c r="G4" s="108" t="s">
        <v>52</v>
      </c>
      <c r="I4" s="108" t="s">
        <v>60</v>
      </c>
      <c r="K4" s="108" t="s">
        <v>117</v>
      </c>
      <c r="L4" s="328" t="s">
        <v>125</v>
      </c>
      <c r="M4" s="328"/>
    </row>
    <row r="5" spans="1:19" s="109" customFormat="1" ht="9.5"/>
    <row r="6" spans="1:19" s="107" customFormat="1" ht="33">
      <c r="C6" s="98" t="s">
        <v>121</v>
      </c>
      <c r="E6" s="108" t="s">
        <v>112</v>
      </c>
      <c r="G6" s="108" t="s">
        <v>53</v>
      </c>
      <c r="I6" s="108" t="s">
        <v>100</v>
      </c>
      <c r="K6" s="110" t="s">
        <v>118</v>
      </c>
    </row>
    <row r="7" spans="1:19" s="109" customFormat="1" ht="9.5"/>
    <row r="8" spans="1:19" s="107" customFormat="1" ht="33">
      <c r="G8" s="108" t="s">
        <v>54</v>
      </c>
      <c r="I8" s="108" t="s">
        <v>103</v>
      </c>
      <c r="K8" s="111" t="s">
        <v>108</v>
      </c>
    </row>
    <row r="9" spans="1:19" s="109" customFormat="1" ht="9.5"/>
    <row r="10" spans="1:19" s="107" customFormat="1" ht="33">
      <c r="G10" s="108" t="s">
        <v>55</v>
      </c>
      <c r="I10" s="108" t="s">
        <v>102</v>
      </c>
      <c r="K10" s="111" t="s">
        <v>109</v>
      </c>
    </row>
    <row r="11" spans="1:19" s="109" customFormat="1" ht="9.5">
      <c r="O11" s="324"/>
      <c r="P11" s="325"/>
      <c r="Q11" s="325"/>
    </row>
    <row r="12" spans="1:19" s="107" customFormat="1" ht="33">
      <c r="G12" s="108" t="s">
        <v>56</v>
      </c>
      <c r="I12" s="108" t="s">
        <v>101</v>
      </c>
    </row>
    <row r="13" spans="1:19" s="109" customFormat="1" ht="9.5"/>
    <row r="14" spans="1:19" s="107" customFormat="1" ht="33">
      <c r="G14" s="108" t="s">
        <v>57</v>
      </c>
      <c r="I14" s="108" t="s">
        <v>85</v>
      </c>
    </row>
    <row r="15" spans="1:19" s="109" customFormat="1" ht="9.5"/>
    <row r="16" spans="1:19" s="107" customFormat="1" ht="33">
      <c r="B16" s="112"/>
      <c r="C16" s="107" t="s">
        <v>122</v>
      </c>
      <c r="G16" s="108" t="s">
        <v>58</v>
      </c>
      <c r="I16" s="113" t="s">
        <v>84</v>
      </c>
      <c r="K16" s="114" t="s">
        <v>129</v>
      </c>
      <c r="L16"/>
    </row>
    <row r="17" spans="1:21" s="109" customFormat="1" ht="9.5">
      <c r="C17" s="115"/>
    </row>
    <row r="18" spans="1:21" s="107" customFormat="1" ht="33">
      <c r="C18" s="107" t="s">
        <v>123</v>
      </c>
      <c r="D18" s="116"/>
      <c r="G18" s="108" t="s">
        <v>59</v>
      </c>
      <c r="I18" s="108" t="s">
        <v>107</v>
      </c>
      <c r="K18" s="108" t="s">
        <v>110</v>
      </c>
    </row>
    <row r="19" spans="1:21" s="109" customFormat="1" ht="9.5"/>
    <row r="20" spans="1:21" s="107" customFormat="1" ht="33">
      <c r="C20" s="107" t="s">
        <v>154</v>
      </c>
      <c r="D20" s="116"/>
      <c r="G20" s="108" t="s">
        <v>61</v>
      </c>
    </row>
    <row r="21" spans="1:21" s="117" customFormat="1" ht="15.5">
      <c r="B21" s="329" t="s">
        <v>153</v>
      </c>
      <c r="C21" s="329"/>
      <c r="D21" s="329"/>
    </row>
    <row r="22" spans="1:21" s="119" customFormat="1" ht="30">
      <c r="A22" s="118"/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</row>
    <row r="23" spans="1:21" ht="24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P23" s="326"/>
      <c r="Q23" s="326"/>
      <c r="R23" s="122"/>
    </row>
    <row r="24" spans="1:21" ht="24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R24" s="122"/>
    </row>
    <row r="25" spans="1:21" ht="24">
      <c r="A25" s="120"/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S25" s="122"/>
      <c r="T25" s="122"/>
      <c r="U25" s="122"/>
    </row>
    <row r="26" spans="1:21">
      <c r="A26" s="120"/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</row>
    <row r="27" spans="1:21">
      <c r="A27" s="120"/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</row>
    <row r="28" spans="1:21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</row>
    <row r="29" spans="1:21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</row>
    <row r="30" spans="1:21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</row>
    <row r="31" spans="1:21">
      <c r="A31" s="120"/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</row>
    <row r="32" spans="1:21">
      <c r="A32" s="120"/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</row>
    <row r="33" spans="1:13">
      <c r="A33" s="120"/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</row>
    <row r="34" spans="1:13">
      <c r="A34" s="120"/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</row>
    <row r="35" spans="1:13">
      <c r="A35" s="120"/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</row>
    <row r="36" spans="1:13">
      <c r="A36" s="120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</row>
    <row r="37" spans="1:13">
      <c r="A37" s="120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</row>
    <row r="38" spans="1:13">
      <c r="A38" s="120"/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</row>
    <row r="39" spans="1:13">
      <c r="A39" s="120"/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</row>
    <row r="40" spans="1:13">
      <c r="A40" s="120"/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</row>
    <row r="41" spans="1:13">
      <c r="A41" s="120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</row>
    <row r="42" spans="1:13">
      <c r="A42" s="120"/>
      <c r="B42" s="12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</row>
    <row r="43" spans="1:13">
      <c r="A43" s="120"/>
      <c r="B43" s="120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</row>
    <row r="44" spans="1:13">
      <c r="A44" s="120"/>
      <c r="B44" s="120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</row>
    <row r="45" spans="1:13">
      <c r="A45" s="120"/>
      <c r="B45" s="120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</row>
    <row r="46" spans="1:13">
      <c r="A46" s="120"/>
      <c r="B46" s="120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</row>
    <row r="47" spans="1:13">
      <c r="A47" s="120"/>
      <c r="B47" s="120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</row>
    <row r="48" spans="1:13">
      <c r="A48" s="120"/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</row>
    <row r="49" spans="1:13">
      <c r="A49" s="120"/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</row>
    <row r="50" spans="1:13">
      <c r="A50" s="120"/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</row>
    <row r="51" spans="1:13">
      <c r="A51" s="120"/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</row>
    <row r="52" spans="1:13">
      <c r="A52" s="120"/>
      <c r="B52" s="120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</row>
    <row r="53" spans="1:13">
      <c r="A53" s="120"/>
      <c r="B53" s="120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</row>
    <row r="54" spans="1:13">
      <c r="A54" s="120"/>
      <c r="B54" s="120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</row>
    <row r="55" spans="1:13">
      <c r="A55" s="120"/>
      <c r="B55" s="120"/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</row>
    <row r="56" spans="1:13">
      <c r="A56" s="120"/>
      <c r="B56" s="120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</row>
    <row r="57" spans="1:13">
      <c r="A57" s="120"/>
      <c r="B57" s="120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</row>
    <row r="58" spans="1:13">
      <c r="A58" s="120"/>
      <c r="B58" s="120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</row>
    <row r="59" spans="1:13">
      <c r="A59" s="120"/>
      <c r="B59" s="120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</row>
    <row r="60" spans="1:13">
      <c r="A60" s="120"/>
      <c r="B60" s="120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</row>
    <row r="61" spans="1:13">
      <c r="A61" s="120"/>
      <c r="B61" s="120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</row>
  </sheetData>
  <sheetProtection algorithmName="SHA-512" hashValue="lRdRJGKapvWZTz8l+B0ptEJmok1pgULvW6PFsgcKaitBy5NJU2IK2IzRbmt/lfasZqKmBZpNnFPUvAc/Bf4c5w==" saltValue="gkTo1Be0rHCfNljYtZKmdA==" spinCount="100000" sheet="1" objects="1" scenarios="1" selectLockedCells="1" selectUnlockedCells="1"/>
  <mergeCells count="5">
    <mergeCell ref="O11:Q11"/>
    <mergeCell ref="P23:Q23"/>
    <mergeCell ref="A1:M1"/>
    <mergeCell ref="L4:M4"/>
    <mergeCell ref="B21:D21"/>
  </mergeCells>
  <conditionalFormatting sqref="J3">
    <cfRule type="notContainsBlanks" dxfId="47" priority="52">
      <formula>LEN(TRIM(J3))&gt;0</formula>
    </cfRule>
  </conditionalFormatting>
  <hyperlinks>
    <hyperlink ref="C4" location="ข้อมูล!A1" display="ข้อมูลรายวิชา" xr:uid="{00000000-0004-0000-0000-000000000000}"/>
    <hyperlink ref="K4" location="คะแนน!A1" display="ดูคะแนน" xr:uid="{00000000-0004-0000-0000-000001000000}"/>
    <hyperlink ref="E4" location="จิตพิสัย!A1" display="เข้าเรียน" xr:uid="{00000000-0004-0000-0000-000002000000}"/>
    <hyperlink ref="E6" location="จิตพิสัย!A1" display="การมีปฏิสัมพันธ์" xr:uid="{00000000-0004-0000-0000-000003000000}"/>
    <hyperlink ref="G4" location="งาน1!A1" display="งานชิ้นที่ 1" xr:uid="{00000000-0004-0000-0000-000004000000}"/>
    <hyperlink ref="G6" location="งาน2!A1" display="งานชิ้นที่ 2" xr:uid="{00000000-0004-0000-0000-000005000000}"/>
    <hyperlink ref="G8" location="งาน3!A1" display="งานชิ้นที่ 3" xr:uid="{00000000-0004-0000-0000-000006000000}"/>
    <hyperlink ref="G10" location="งาน4!A1" display="งานชิ้นที่ 4" xr:uid="{00000000-0004-0000-0000-000007000000}"/>
    <hyperlink ref="G12" location="งาน5!A1" display="งานชิ้นที่ 5" xr:uid="{00000000-0004-0000-0000-000008000000}"/>
    <hyperlink ref="G14" location="งาน6!A1" display="งานชิ้นที่ 6" xr:uid="{00000000-0004-0000-0000-000009000000}"/>
    <hyperlink ref="G16" location="งาน7!A1" display="งานชิ้นที่ 7" xr:uid="{00000000-0004-0000-0000-00000A000000}"/>
    <hyperlink ref="G18" location="งาน8!A1" display="งานชิ้นที่ 8" xr:uid="{00000000-0004-0000-0000-00000B000000}"/>
    <hyperlink ref="G20" location="งาน9!A1" display="งานชิ้นที่ 9" xr:uid="{00000000-0004-0000-0000-00000C000000}"/>
    <hyperlink ref="K10" location="สรุป!A1" display="สรุปผลการเรียนรู้" xr:uid="{00000000-0004-0000-0000-00000D000000}"/>
    <hyperlink ref="K8" location="ผลสัมฤทธิ์!A1" display="ผลสัมฤทธิ์การเรียนรู้" xr:uid="{00000000-0004-0000-0000-00000E000000}"/>
    <hyperlink ref="I18" location="Final!A1" display="Final " xr:uid="{00000000-0004-0000-0000-00000F000000}"/>
    <hyperlink ref="I16" location="QUIZ!A1" display="Quiz" xr:uid="{00000000-0004-0000-0000-000010000000}"/>
    <hyperlink ref="I14" location="'Term Project'!A1" display="Term Project" xr:uid="{00000000-0004-0000-0000-000011000000}"/>
    <hyperlink ref="I12" location="งาน14!A1" display="งานชิ้นที่ 14" xr:uid="{00000000-0004-0000-0000-000012000000}"/>
    <hyperlink ref="I10" location="งาน13!A1" display="งานชิ้นที่ 13" xr:uid="{00000000-0004-0000-0000-000013000000}"/>
    <hyperlink ref="I8" location="งาน12!A1" display="งานชิ้นที่ 12" xr:uid="{00000000-0004-0000-0000-000014000000}"/>
    <hyperlink ref="I6" location="งาน11!A1" display="งานชิ้นที่ 11" xr:uid="{00000000-0004-0000-0000-000015000000}"/>
    <hyperlink ref="I4" location="งาน10!A1" display="งานชิ้นที่ 10" xr:uid="{00000000-0004-0000-0000-000016000000}"/>
    <hyperlink ref="K18" location="หักคะแนน!A1" display="รายการหักคะแนน" xr:uid="{00000000-0004-0000-0000-000017000000}"/>
    <hyperlink ref="L4:M4" location="แจ้งคะแนน!A1" display="แจ้งคะแนน" xr:uid="{00000000-0004-0000-0000-000018000000}"/>
    <hyperlink ref="B21:D21" r:id="rId1" display="Background from Freepik" xr:uid="{00BD53CE-082A-401F-AFD1-99B07E4E8DE3}"/>
  </hyperlinks>
  <pageMargins left="0.7" right="0.7" top="0.75" bottom="0.75" header="0.3" footer="0.3"/>
  <pageSetup scale="49" fitToHeight="0" orientation="landscape" r:id="rId2"/>
  <drawing r:id="rId3"/>
  <legacyDrawing r:id="rId4"/>
  <picture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9" id="{01F8B497-0277-443C-8931-DFD359BEEA0B}">
            <xm:f>ข้อมูล!$D$10="แสดงความคิดเห็น"</xm:f>
            <x14:dxf>
              <font>
                <color theme="0"/>
              </font>
            </x14:dxf>
          </x14:cfRule>
          <x14:cfRule type="expression" priority="51" id="{9727134A-EC8D-4210-B780-408E18D4700C}">
            <xm:f>ข้อมูล!$D$10="เข้าเรียน"</xm:f>
            <x14:dxf>
              <font>
                <b/>
                <i val="0"/>
                <color rgb="FF0000FF"/>
              </font>
              <fill>
                <patternFill>
                  <bgColor rgb="FF99FF66"/>
                </patternFill>
              </fill>
            </x14:dxf>
          </x14:cfRule>
          <xm:sqref>E4</xm:sqref>
        </x14:conditionalFormatting>
        <x14:conditionalFormatting xmlns:xm="http://schemas.microsoft.com/office/excel/2006/main">
          <x14:cfRule type="expression" priority="28" id="{23B697F4-CFA0-4582-898A-2C96E661AA01}">
            <xm:f>ข้อมูล!$D$10="เข้าเรียน"</xm:f>
            <x14:dxf>
              <font>
                <color theme="0"/>
              </font>
            </x14:dxf>
          </x14:cfRule>
          <x14:cfRule type="expression" priority="50" id="{2CFA9783-16BD-4CE7-B0E8-6396F76101C8}">
            <xm:f>ข้อมูล!$D$10="แสดงความคิดเห็น"</xm:f>
            <x14:dxf>
              <font>
                <b/>
                <i val="0"/>
                <color rgb="FF0000FF"/>
              </font>
              <fill>
                <patternFill>
                  <bgColor rgb="FF99FF66"/>
                </patternFill>
              </fill>
            </x14:dxf>
          </x14:cfRule>
          <xm:sqref>E6</xm:sqref>
        </x14:conditionalFormatting>
        <x14:conditionalFormatting xmlns:xm="http://schemas.microsoft.com/office/excel/2006/main">
          <x14:cfRule type="expression" priority="49" id="{A5D19A8F-1345-4C76-91D0-38045CC4582A}">
            <xm:f>ข้อมูล!$C$10&gt;0</xm:f>
            <x14:dxf>
              <font>
                <b/>
                <i val="0"/>
                <color rgb="FF0000FF"/>
              </font>
              <fill>
                <patternFill>
                  <bgColor rgb="FFFFCC00"/>
                </patternFill>
              </fill>
            </x14:dxf>
          </x14:cfRule>
          <xm:sqref>C4</xm:sqref>
        </x14:conditionalFormatting>
        <x14:conditionalFormatting xmlns:xm="http://schemas.microsoft.com/office/excel/2006/main">
          <x14:cfRule type="expression" priority="47" id="{2D6BD4A2-20E3-422F-8EDD-D5A4D157F267}">
            <xm:f>ข้อมูลนักศึกษา!$C$5&gt;0</xm:f>
            <x14:dxf>
              <font>
                <b/>
                <i val="0"/>
                <color auto="1"/>
              </font>
              <fill>
                <patternFill>
                  <bgColor rgb="FFFFCC00"/>
                </patternFill>
              </fill>
            </x14:dxf>
          </x14:cfRule>
          <xm:sqref>K4</xm:sqref>
        </x14:conditionalFormatting>
        <x14:conditionalFormatting xmlns:xm="http://schemas.microsoft.com/office/excel/2006/main">
          <x14:cfRule type="expression" priority="20" id="{6F3D0E03-F2C8-417B-B153-2AD78C838965}">
            <xm:f>คะแนน!$U$3&gt;0</xm:f>
            <x14:dxf>
              <font>
                <b/>
                <i val="0"/>
                <color rgb="FFFFFF00"/>
              </font>
            </x14:dxf>
          </x14:cfRule>
          <x14:cfRule type="expression" priority="46" id="{8F676527-DCD5-4100-9F10-2F9C76D71866}">
            <xm:f>ข้อมูล!$L$3&gt;0</xm:f>
            <x14:dxf>
              <font>
                <b/>
                <i val="0"/>
                <color theme="0" tint="-4.9989318521683403E-2"/>
              </font>
              <fill>
                <patternFill>
                  <bgColor rgb="FF00B0F0"/>
                </patternFill>
              </fill>
            </x14:dxf>
          </x14:cfRule>
          <xm:sqref>G4</xm:sqref>
        </x14:conditionalFormatting>
        <x14:conditionalFormatting xmlns:xm="http://schemas.microsoft.com/office/excel/2006/main">
          <x14:cfRule type="expression" priority="19" id="{B91689A3-92BB-4135-BD24-E5E16B11B4F9}">
            <xm:f>คะแนน!$V$3&gt;0</xm:f>
            <x14:dxf>
              <font>
                <b/>
                <i val="0"/>
                <color rgb="FFFFFF00"/>
              </font>
            </x14:dxf>
          </x14:cfRule>
          <x14:cfRule type="expression" priority="45" id="{CAC531B7-6DE5-42FC-A5C1-C43F913A988B}">
            <xm:f>ข้อมูล!$L$4&gt;0</xm:f>
            <x14:dxf>
              <font>
                <b/>
                <i val="0"/>
                <color theme="0" tint="-4.9989318521683403E-2"/>
              </font>
              <fill>
                <patternFill>
                  <bgColor rgb="FF00B0F0"/>
                </patternFill>
              </fill>
            </x14:dxf>
          </x14:cfRule>
          <xm:sqref>G6</xm:sqref>
        </x14:conditionalFormatting>
        <x14:conditionalFormatting xmlns:xm="http://schemas.microsoft.com/office/excel/2006/main">
          <x14:cfRule type="expression" priority="18" id="{C9EFB373-5515-48D8-8CEC-A0E7F86D8540}">
            <xm:f>คะแนน!$W$3&gt;0</xm:f>
            <x14:dxf>
              <font>
                <b/>
                <i val="0"/>
                <color rgb="FFFFFF00"/>
              </font>
            </x14:dxf>
          </x14:cfRule>
          <x14:cfRule type="expression" priority="44" id="{D9CF6702-5E97-4BD0-8D39-43BFECD7ABF0}">
            <xm:f>ข้อมูล!$L$5&gt;0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</x14:dxf>
          </x14:cfRule>
          <xm:sqref>G8</xm:sqref>
        </x14:conditionalFormatting>
        <x14:conditionalFormatting xmlns:xm="http://schemas.microsoft.com/office/excel/2006/main">
          <x14:cfRule type="expression" priority="17" id="{92E9DC92-E343-4946-9649-2BF70BF3015A}">
            <xm:f>คะแนน!$X$3&gt;0</xm:f>
            <x14:dxf>
              <font>
                <b/>
                <i val="0"/>
                <color rgb="FFFFFF00"/>
              </font>
            </x14:dxf>
          </x14:cfRule>
          <x14:cfRule type="expression" priority="43" id="{E52413B4-CEE8-46C1-8866-7B4F96324256}">
            <xm:f>ข้อมูล!$L$6&gt;0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</x14:dxf>
          </x14:cfRule>
          <xm:sqref>G10</xm:sqref>
        </x14:conditionalFormatting>
        <x14:conditionalFormatting xmlns:xm="http://schemas.microsoft.com/office/excel/2006/main">
          <x14:cfRule type="expression" priority="16" id="{16AD24CB-F470-4E3E-9DF2-71C1225EB696}">
            <xm:f>คะแนน!$Y$3&gt;0</xm:f>
            <x14:dxf>
              <font>
                <b/>
                <i val="0"/>
                <color rgb="FFFFFF00"/>
              </font>
            </x14:dxf>
          </x14:cfRule>
          <x14:cfRule type="expression" priority="42" id="{CCE7762E-B4FF-4E72-8143-6F037256C0A1}">
            <xm:f>ข้อมูล!$L$7&gt;0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</x14:dxf>
          </x14:cfRule>
          <xm:sqref>G12</xm:sqref>
        </x14:conditionalFormatting>
        <x14:conditionalFormatting xmlns:xm="http://schemas.microsoft.com/office/excel/2006/main">
          <x14:cfRule type="expression" priority="15" id="{C9C8C84E-4CCC-4047-A5D7-5E23252733F8}">
            <xm:f>คะแนน!$Z$3&gt;0</xm:f>
            <x14:dxf>
              <font>
                <b/>
                <i val="0"/>
                <color rgb="FFFFFF00"/>
              </font>
            </x14:dxf>
          </x14:cfRule>
          <x14:cfRule type="expression" priority="41" id="{9F6909E3-C71B-4A1C-A36F-DB469ACE8290}">
            <xm:f>ข้อมูล!$L$8&gt;0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</x14:dxf>
          </x14:cfRule>
          <xm:sqref>G14</xm:sqref>
        </x14:conditionalFormatting>
        <x14:conditionalFormatting xmlns:xm="http://schemas.microsoft.com/office/excel/2006/main">
          <x14:cfRule type="expression" priority="14" id="{E4992C78-1357-411C-9290-E3CB95809639}">
            <xm:f>คะแนน!$AA$3&gt;0</xm:f>
            <x14:dxf>
              <font>
                <b/>
                <i val="0"/>
                <color rgb="FFFFFF00"/>
              </font>
            </x14:dxf>
          </x14:cfRule>
          <x14:cfRule type="expression" priority="40" id="{8D361EA2-9BE8-4F32-BE1C-8BE6A6605583}">
            <xm:f>ข้อมูล!$L$9&gt;0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</x14:dxf>
          </x14:cfRule>
          <xm:sqref>G16</xm:sqref>
        </x14:conditionalFormatting>
        <x14:conditionalFormatting xmlns:xm="http://schemas.microsoft.com/office/excel/2006/main">
          <x14:cfRule type="expression" priority="12" id="{AD64021B-F13D-4748-9E9E-FA365E5D8EE0}">
            <xm:f>คะแนน!$AB$3&gt;0</xm:f>
            <x14:dxf>
              <font>
                <b/>
                <i val="0"/>
                <color rgb="FFFFFF00"/>
              </font>
            </x14:dxf>
          </x14:cfRule>
          <x14:cfRule type="expression" priority="39" id="{B580B015-0B4C-4F7D-844C-A21BD382842D}">
            <xm:f>ข้อมูล!$L$10&gt;0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</x14:dxf>
          </x14:cfRule>
          <xm:sqref>G18</xm:sqref>
        </x14:conditionalFormatting>
        <x14:conditionalFormatting xmlns:xm="http://schemas.microsoft.com/office/excel/2006/main">
          <x14:cfRule type="expression" priority="11" id="{8994CAB9-D743-442A-985C-54CD20ECF2A4}">
            <xm:f>คะแนน!$AC$3&gt;0</xm:f>
            <x14:dxf>
              <font>
                <b/>
                <i val="0"/>
                <color rgb="FFFFFF00"/>
              </font>
            </x14:dxf>
          </x14:cfRule>
          <x14:cfRule type="expression" priority="38" id="{0B56912A-8CC6-4735-9958-F70463A0F1C3}">
            <xm:f>ข้อมูล!$L$11&gt;0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</x14:dxf>
          </x14:cfRule>
          <xm:sqref>G20</xm:sqref>
        </x14:conditionalFormatting>
        <x14:conditionalFormatting xmlns:xm="http://schemas.microsoft.com/office/excel/2006/main">
          <x14:cfRule type="expression" priority="10" id="{5BA35BE2-08F6-41CE-A358-2BAF5E98036F}">
            <xm:f>คะแนน!$AD$3&gt;0</xm:f>
            <x14:dxf>
              <font>
                <b/>
                <i val="0"/>
                <color rgb="FFFFFF00"/>
              </font>
            </x14:dxf>
          </x14:cfRule>
          <x14:cfRule type="expression" priority="37" id="{4C0160C6-C596-4B76-A500-887353777A66}">
            <xm:f>ข้อมูล!$L$12&gt;0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</x14:dxf>
          </x14:cfRule>
          <xm:sqref>I4</xm:sqref>
        </x14:conditionalFormatting>
        <x14:conditionalFormatting xmlns:xm="http://schemas.microsoft.com/office/excel/2006/main">
          <x14:cfRule type="expression" priority="9" id="{C2449F29-97F7-4FE9-9180-5E371B503EC5}">
            <xm:f>คะแนน!$AE$3&gt;0</xm:f>
            <x14:dxf>
              <font>
                <b/>
                <i val="0"/>
                <color rgb="FFFFFF00"/>
              </font>
            </x14:dxf>
          </x14:cfRule>
          <x14:cfRule type="expression" priority="36" id="{74C7915E-775F-4568-ACCB-8E2F8385AA8D}">
            <xm:f>ข้อมูล!$L$13&gt;0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</x14:dxf>
          </x14:cfRule>
          <xm:sqref>I6</xm:sqref>
        </x14:conditionalFormatting>
        <x14:conditionalFormatting xmlns:xm="http://schemas.microsoft.com/office/excel/2006/main">
          <x14:cfRule type="expression" priority="8" id="{74D71AAF-DA58-466D-993C-A9519F18E939}">
            <xm:f>คะแนน!$AF$3&gt;0</xm:f>
            <x14:dxf>
              <font>
                <b/>
                <i val="0"/>
                <color rgb="FFFFFF00"/>
              </font>
            </x14:dxf>
          </x14:cfRule>
          <x14:cfRule type="expression" priority="35" id="{1FF497A2-6577-4618-9D64-6A543B97C0C6}">
            <xm:f>ข้อมูล!$L$14&gt;0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</x14:dxf>
          </x14:cfRule>
          <xm:sqref>I8</xm:sqref>
        </x14:conditionalFormatting>
        <x14:conditionalFormatting xmlns:xm="http://schemas.microsoft.com/office/excel/2006/main">
          <x14:cfRule type="expression" priority="7" id="{07B94F86-A89F-4143-8CBC-44A6F280EE95}">
            <xm:f>คะแนน!$AG$3&gt;0</xm:f>
            <x14:dxf>
              <font>
                <b/>
                <i val="0"/>
                <color rgb="FFFFFF00"/>
              </font>
            </x14:dxf>
          </x14:cfRule>
          <x14:cfRule type="expression" priority="34" id="{C4B6EE6B-2D08-4364-87DC-236100D9DDEE}">
            <xm:f>ข้อมูล!$L$15&gt;0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</x14:dxf>
          </x14:cfRule>
          <xm:sqref>I10</xm:sqref>
        </x14:conditionalFormatting>
        <x14:conditionalFormatting xmlns:xm="http://schemas.microsoft.com/office/excel/2006/main">
          <x14:cfRule type="expression" priority="6" id="{2DDBE9EA-35DA-4254-BE56-A7375099645E}">
            <xm:f>คะแนน!$AH$3&gt;0</xm:f>
            <x14:dxf>
              <font>
                <b/>
                <i val="0"/>
                <color rgb="FFFFFF00"/>
              </font>
            </x14:dxf>
          </x14:cfRule>
          <x14:cfRule type="expression" priority="33" id="{3603565D-FDE0-465E-8079-C4DB093FF112}">
            <xm:f>ข้อมูล!$L$16&gt;0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</x14:dxf>
          </x14:cfRule>
          <xm:sqref>I12</xm:sqref>
        </x14:conditionalFormatting>
        <x14:conditionalFormatting xmlns:xm="http://schemas.microsoft.com/office/excel/2006/main">
          <x14:cfRule type="expression" priority="4" id="{F079D9D8-91C4-46DA-A3C5-D50F7D3C2ACC}">
            <xm:f>ข้อมูล!$K$17="Term Project"</xm:f>
            <x14:dxf>
              <font>
                <b/>
                <i val="0"/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expression" priority="24" id="{B5737F04-2F04-45B6-B374-6F7A290E1980}">
            <xm:f>คะแนน!$AI$3&gt;0</xm:f>
            <x14:dxf>
              <font>
                <b/>
                <i val="0"/>
                <color rgb="FF0000FF"/>
              </font>
            </x14:dxf>
          </x14:cfRule>
          <x14:cfRule type="expression" priority="32" id="{73661E1D-47A5-43F7-88EC-41F69561EC1B}">
            <xm:f>ข้อมูล!$K$17="Quiz"</xm:f>
            <x14:dxf>
              <font>
                <color theme="0"/>
              </font>
              <fill>
                <patternFill patternType="none">
                  <bgColor auto="1"/>
                </patternFill>
              </fill>
            </x14:dxf>
          </x14:cfRule>
          <xm:sqref>I14</xm:sqref>
        </x14:conditionalFormatting>
        <x14:conditionalFormatting xmlns:xm="http://schemas.microsoft.com/office/excel/2006/main">
          <x14:cfRule type="expression" priority="3" id="{D733872C-78FA-4DA6-984B-07434CFBB4AD}">
            <xm:f>คะแนน!$AI$3&gt;0</xm:f>
            <x14:dxf>
              <font>
                <b/>
                <i val="0"/>
                <color rgb="FF0000FF"/>
              </font>
            </x14:dxf>
          </x14:cfRule>
          <x14:cfRule type="expression" priority="25" id="{D43014C4-8475-4508-B764-4FB6A70EB88E}">
            <xm:f>ข้อมูล!$K$17="Term Project"</xm:f>
            <x14:dxf>
              <font>
                <color theme="0"/>
              </font>
              <fill>
                <patternFill patternType="none">
                  <bgColor auto="1"/>
                </patternFill>
              </fill>
            </x14:dxf>
          </x14:cfRule>
          <x14:cfRule type="expression" priority="31" id="{93A5D740-D8E7-4D6C-9BC5-9F6D77CEB2ED}">
            <xm:f>ข้อมูล!$K$17="Quiz"</xm:f>
            <x14:dxf>
              <font>
                <b/>
                <i val="0"/>
                <color rgb="FF0000FF"/>
              </font>
              <fill>
                <patternFill>
                  <bgColor rgb="FFFFFF00"/>
                </patternFill>
              </fill>
            </x14:dxf>
          </x14:cfRule>
          <xm:sqref>I16</xm:sqref>
        </x14:conditionalFormatting>
        <x14:conditionalFormatting xmlns:xm="http://schemas.microsoft.com/office/excel/2006/main">
          <x14:cfRule type="expression" priority="2" id="{C9BBB312-7F05-4994-9660-96C05B4C0ED9}">
            <xm:f>คะแนน!$AM$7&gt;0</xm:f>
            <x14:dxf>
              <font>
                <b/>
                <i val="0"/>
                <color rgb="FF0000FF"/>
              </font>
            </x14:dxf>
          </x14:cfRule>
          <x14:cfRule type="expression" priority="30" id="{980AF718-76CC-497E-815B-AC855B808314}">
            <xm:f>ข้อมูล!$L$18&lt;100</xm:f>
            <x14:dxf>
              <font>
                <b/>
                <i val="0"/>
                <color rgb="FF0000FF"/>
              </font>
              <fill>
                <patternFill>
                  <bgColor rgb="FFFF66FF"/>
                </patternFill>
              </fill>
            </x14:dxf>
          </x14:cfRule>
          <xm:sqref>I18</xm:sqref>
        </x14:conditionalFormatting>
        <x14:conditionalFormatting xmlns:xm="http://schemas.microsoft.com/office/excel/2006/main">
          <x14:cfRule type="expression" priority="27" id="{BDC07668-2621-4884-B71A-7BE525815FDA}">
            <xm:f>ข้อมูลนักศึกษา!$C$5&gt;0</xm:f>
            <x14:dxf>
              <fill>
                <patternFill>
                  <bgColor rgb="FFFFC000"/>
                </patternFill>
              </fill>
            </x14:dxf>
          </x14:cfRule>
          <xm:sqref>C6</xm:sqref>
        </x14:conditionalFormatting>
        <x14:conditionalFormatting xmlns:xm="http://schemas.microsoft.com/office/excel/2006/main">
          <x14:cfRule type="expression" priority="26" id="{349A7A0B-57C6-4B99-83E7-AAEDFC58CFA5}">
            <xm:f>ข้อมูลนักศึกษา!$C$5&gt;0</xm:f>
            <x14:dxf>
              <fill>
                <patternFill>
                  <bgColor rgb="FF9900CC"/>
                </patternFill>
              </fill>
            </x14:dxf>
          </x14:cfRule>
          <xm:sqref>K6</xm:sqref>
        </x14:conditionalFormatting>
        <x14:conditionalFormatting xmlns:xm="http://schemas.microsoft.com/office/excel/2006/main">
          <x14:cfRule type="expression" priority="23" id="{877A167D-D498-4FDF-B3D0-5CC060435A63}">
            <xm:f>ข้อมูลนักศึกษา!$C$5&gt;0</xm:f>
            <x14:dxf>
              <font>
                <b/>
                <i val="0"/>
                <color theme="0"/>
              </font>
              <fill>
                <patternFill>
                  <bgColor rgb="FFCC00FF"/>
                </patternFill>
              </fill>
            </x14:dxf>
          </x14:cfRule>
          <xm:sqref>K8</xm:sqref>
        </x14:conditionalFormatting>
        <x14:conditionalFormatting xmlns:xm="http://schemas.microsoft.com/office/excel/2006/main">
          <x14:cfRule type="expression" priority="22" id="{523307E4-461D-4B3C-8D02-683FD5051740}">
            <xm:f>ข้อมูลนักศึกษา!$C$5&gt;0</xm:f>
            <x14:dxf>
              <font>
                <color theme="0"/>
              </font>
              <fill>
                <patternFill>
                  <bgColor rgb="FFCC99FF"/>
                </patternFill>
              </fill>
            </x14:dxf>
          </x14:cfRule>
          <xm:sqref>K10</xm:sqref>
        </x14:conditionalFormatting>
        <x14:conditionalFormatting xmlns:xm="http://schemas.microsoft.com/office/excel/2006/main">
          <x14:cfRule type="expression" priority="1" id="{D35EB01A-8176-481A-B4E2-97629C9081FE}">
            <xm:f>หักคะแนน!$P$4&gt;0</xm:f>
            <x14:dxf>
              <fill>
                <patternFill>
                  <bgColor rgb="FFEC7C70"/>
                </patternFill>
              </fill>
            </x14:dxf>
          </x14:cfRule>
          <xm:sqref>K18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T74"/>
  <sheetViews>
    <sheetView showGridLines="0" zoomScale="120" zoomScaleNormal="120" workbookViewId="0">
      <pane ySplit="3" topLeftCell="A4" activePane="bottomLeft" state="frozen"/>
      <selection activeCell="P22" sqref="P22"/>
      <selection pane="bottomLeft" activeCell="E4" sqref="E4"/>
    </sheetView>
  </sheetViews>
  <sheetFormatPr defaultColWidth="9" defaultRowHeight="21"/>
  <cols>
    <col min="1" max="1" width="5.26953125" style="270" customWidth="1"/>
    <col min="2" max="2" width="5.26953125" style="277" customWidth="1"/>
    <col min="3" max="3" width="14.7265625" style="270" customWidth="1"/>
    <col min="4" max="4" width="21.1796875" style="270" customWidth="1"/>
    <col min="5" max="10" width="10.81640625" style="270" customWidth="1"/>
    <col min="11" max="11" width="8.26953125" style="276" customWidth="1"/>
    <col min="12" max="14" width="8.26953125" style="270" customWidth="1"/>
    <col min="15" max="20" width="9" style="270"/>
    <col min="21" max="16384" width="9" style="1"/>
  </cols>
  <sheetData>
    <row r="1" spans="1:20" s="5" customFormat="1" ht="18.75" customHeight="1">
      <c r="A1" s="269"/>
      <c r="B1" s="481" t="s">
        <v>0</v>
      </c>
      <c r="C1" s="492" t="s">
        <v>1</v>
      </c>
      <c r="D1" s="492" t="s">
        <v>42</v>
      </c>
      <c r="E1" s="482" t="s">
        <v>133</v>
      </c>
      <c r="F1" s="483"/>
      <c r="G1" s="483"/>
      <c r="H1" s="483"/>
      <c r="I1" s="483"/>
      <c r="J1" s="484"/>
      <c r="K1" s="279">
        <f>SUM(E3:J3)</f>
        <v>0</v>
      </c>
      <c r="L1" s="485" t="s">
        <v>52</v>
      </c>
      <c r="M1" s="485"/>
      <c r="N1" s="272">
        <f>ข้อมูล!L3</f>
        <v>0</v>
      </c>
      <c r="O1" s="269"/>
      <c r="P1" s="269"/>
      <c r="Q1" s="269"/>
      <c r="R1" s="269"/>
      <c r="S1" s="269"/>
      <c r="T1" s="269"/>
    </row>
    <row r="2" spans="1:20" s="5" customFormat="1" ht="18.75" customHeight="1" thickBot="1">
      <c r="A2" s="269"/>
      <c r="B2" s="481"/>
      <c r="C2" s="492"/>
      <c r="D2" s="492"/>
      <c r="E2" s="273" t="str">
        <f>IF(ข้อมูล!M3=1,ข้อมูล!M2," ")</f>
        <v xml:space="preserve"> </v>
      </c>
      <c r="F2" s="273" t="str">
        <f>IF(ข้อมูล!N3=1,ข้อมูล!N2," ")</f>
        <v xml:space="preserve"> </v>
      </c>
      <c r="G2" s="273" t="str">
        <f>IF(ข้อมูล!O3=1,ข้อมูล!O2," ")</f>
        <v xml:space="preserve"> </v>
      </c>
      <c r="H2" s="273" t="str">
        <f>IF(ข้อมูล!P3=1,ข้อมูล!P2," ")</f>
        <v xml:space="preserve"> </v>
      </c>
      <c r="I2" s="273" t="str">
        <f>IF(ข้อมูล!Q3=1,ข้อมูล!Q2," ")</f>
        <v xml:space="preserve"> </v>
      </c>
      <c r="J2" s="273" t="str">
        <f>IF(ข้อมูล!R3=1,ข้อมูล!R2," ")</f>
        <v xml:space="preserve"> </v>
      </c>
      <c r="K2" s="283"/>
      <c r="L2" s="485"/>
      <c r="M2" s="485"/>
      <c r="N2" s="281" t="s">
        <v>13</v>
      </c>
      <c r="O2" s="269"/>
      <c r="P2" s="269"/>
      <c r="Q2" s="269"/>
      <c r="R2" s="269"/>
      <c r="S2" s="269"/>
      <c r="T2" s="269"/>
    </row>
    <row r="3" spans="1:20" s="5" customFormat="1" ht="18" customHeight="1">
      <c r="A3" s="269"/>
      <c r="B3" s="481"/>
      <c r="C3" s="492"/>
      <c r="D3" s="492"/>
      <c r="E3" s="282">
        <f>IF(ข้อมูล!M3=1,ข้อมูล!C15,0)</f>
        <v>0</v>
      </c>
      <c r="F3" s="282">
        <f>IF(ข้อมูล!N3=1,ข้อมูล!C16,0)</f>
        <v>0</v>
      </c>
      <c r="G3" s="282">
        <f>IF(ข้อมูล!O3=1,ข้อมูล!C17,0)</f>
        <v>0</v>
      </c>
      <c r="H3" s="282">
        <f>IF(ข้อมูล!P3=1,ข้อมูล!C18,0)</f>
        <v>0</v>
      </c>
      <c r="I3" s="282">
        <f>IF(ข้อมูล!Q3=1,ข้อมูล!C19,0)</f>
        <v>0</v>
      </c>
      <c r="J3" s="282">
        <f>IF(ข้อมูล!R3=1,ข้อมูล!C20,0)</f>
        <v>0</v>
      </c>
      <c r="K3" s="487">
        <f>ข้อมูล!K3</f>
        <v>0</v>
      </c>
      <c r="L3" s="488"/>
      <c r="M3" s="488"/>
      <c r="N3" s="488"/>
      <c r="O3" s="269"/>
      <c r="P3" s="269"/>
      <c r="Q3" s="269"/>
      <c r="R3" s="269"/>
      <c r="S3" s="269"/>
      <c r="T3" s="269"/>
    </row>
    <row r="4" spans="1:20">
      <c r="B4" s="275" t="str">
        <f>ข้อมูลนักศึกษา!B5</f>
        <v/>
      </c>
      <c r="C4" s="284" t="str">
        <f>IF(B4="","",ข้อมูลนักศึกษา!C5)</f>
        <v/>
      </c>
      <c r="D4" s="284" t="str">
        <f>IF(B4="","",ข้อมูลนักศึกษา!D5)</f>
        <v/>
      </c>
      <c r="E4" s="37"/>
      <c r="F4" s="37"/>
      <c r="G4" s="37"/>
      <c r="H4" s="37"/>
      <c r="I4" s="37"/>
      <c r="J4" s="37"/>
      <c r="K4" s="278" t="e">
        <f>(((E4*ข้อมูล!J34)+(F4*ข้อมูล!J35)+(G4*ข้อมูล!J36)+(H4*ข้อมูล!J37)+(I4*ข้อมูล!J38)+(J4*ข้อมูล!J39))*100)/K1</f>
        <v>#DIV/0!</v>
      </c>
    </row>
    <row r="5" spans="1:20">
      <c r="B5" s="275" t="str">
        <f>ข้อมูลนักศึกษา!B6</f>
        <v/>
      </c>
      <c r="C5" s="284" t="str">
        <f>IF(B5="","",ข้อมูลนักศึกษา!C6)</f>
        <v/>
      </c>
      <c r="D5" s="284" t="str">
        <f>IF(B5="","",ข้อมูลนักศึกษา!D6)</f>
        <v/>
      </c>
      <c r="E5" s="37"/>
      <c r="F5" s="37"/>
      <c r="G5" s="37"/>
      <c r="H5" s="37"/>
      <c r="I5" s="37"/>
      <c r="J5" s="37"/>
      <c r="K5" s="278" t="e">
        <f>(((E5*ข้อมูล!J34)+(F5*ข้อมูล!J35)+(G5*ข้อมูล!J36)+(H5*ข้อมูล!J37)+(I5*ข้อมูล!J38)+(J5*ข้อมูล!J39))*100)/K1</f>
        <v>#DIV/0!</v>
      </c>
      <c r="L5" s="486" t="s">
        <v>74</v>
      </c>
      <c r="M5" s="486"/>
    </row>
    <row r="6" spans="1:20">
      <c r="B6" s="275" t="str">
        <f>ข้อมูลนักศึกษา!B7</f>
        <v/>
      </c>
      <c r="C6" s="284" t="str">
        <f>IF(B6="","",ข้อมูลนักศึกษา!C7)</f>
        <v/>
      </c>
      <c r="D6" s="284" t="str">
        <f>IF(B6="","",ข้อมูลนักศึกษา!D7)</f>
        <v/>
      </c>
      <c r="E6" s="37"/>
      <c r="F6" s="37"/>
      <c r="G6" s="37"/>
      <c r="H6" s="37"/>
      <c r="I6" s="37"/>
      <c r="J6" s="37"/>
      <c r="K6" s="278" t="e">
        <f>(((E6*ข้อมูล!J34)+(F6*ข้อมูล!J35)+(G6*ข้อมูล!J36)+(H6*ข้อมูล!J37)+(I6*ข้อมูล!J38)+(J6*ข้อมูล!J39))*100)/K1</f>
        <v>#DIV/0!</v>
      </c>
      <c r="L6" s="489" t="s">
        <v>134</v>
      </c>
      <c r="M6" s="489"/>
    </row>
    <row r="7" spans="1:20">
      <c r="B7" s="275" t="str">
        <f>ข้อมูลนักศึกษา!B8</f>
        <v/>
      </c>
      <c r="C7" s="284" t="str">
        <f>IF(B7="","",ข้อมูลนักศึกษา!C8)</f>
        <v/>
      </c>
      <c r="D7" s="284" t="str">
        <f>IF(B7="","",ข้อมูลนักศึกษา!D8)</f>
        <v/>
      </c>
      <c r="E7" s="37"/>
      <c r="F7" s="37"/>
      <c r="G7" s="37"/>
      <c r="H7" s="37"/>
      <c r="I7" s="37"/>
      <c r="J7" s="37"/>
      <c r="K7" s="278" t="e">
        <f>(((E7*ข้อมูล!J34)+(F7*ข้อมูล!J35)+(G7*ข้อมูล!J36)+(H7*ข้อมูล!J37)+(I7*ข้อมูล!J38)+(J7*ข้อมูล!J39))*100)/K1</f>
        <v>#DIV/0!</v>
      </c>
      <c r="L7" s="486" t="s">
        <v>136</v>
      </c>
      <c r="M7" s="490"/>
    </row>
    <row r="8" spans="1:20">
      <c r="B8" s="275" t="str">
        <f>ข้อมูลนักศึกษา!B9</f>
        <v/>
      </c>
      <c r="C8" s="284" t="str">
        <f>IF(B8="","",ข้อมูลนักศึกษา!C9)</f>
        <v/>
      </c>
      <c r="D8" s="284" t="str">
        <f>IF(B8="","",ข้อมูลนักศึกษา!D9)</f>
        <v/>
      </c>
      <c r="E8" s="37"/>
      <c r="F8" s="37"/>
      <c r="G8" s="37"/>
      <c r="H8" s="37"/>
      <c r="I8" s="37"/>
      <c r="J8" s="37"/>
      <c r="K8" s="278" t="e">
        <f>(((E8*ข้อมูล!J34)+(F8*ข้อมูล!J35)+(G8*ข้อมูล!J36)+(H8*ข้อมูล!J37)+(I8*ข้อมูล!J38)+(J8*ข้อมูล!J39))*100)/K1</f>
        <v>#DIV/0!</v>
      </c>
      <c r="L8" s="491" t="s">
        <v>77</v>
      </c>
      <c r="M8" s="491"/>
    </row>
    <row r="9" spans="1:20">
      <c r="B9" s="275" t="str">
        <f>ข้อมูลนักศึกษา!B10</f>
        <v/>
      </c>
      <c r="C9" s="284" t="str">
        <f>IF(B9="","",ข้อมูลนักศึกษา!C10)</f>
        <v/>
      </c>
      <c r="D9" s="284" t="str">
        <f>IF(B9="","",ข้อมูลนักศึกษา!D10)</f>
        <v/>
      </c>
      <c r="E9" s="37"/>
      <c r="F9" s="37"/>
      <c r="G9" s="37"/>
      <c r="H9" s="37"/>
      <c r="I9" s="37"/>
      <c r="J9" s="37"/>
      <c r="K9" s="278" t="e">
        <f>(((E9*ข้อมูล!J34)+(F9*ข้อมูล!J35)+(G9*ข้อมูล!J36)+(H9*ข้อมูล!J37)+(I9*ข้อมูล!J38)+(J9*ข้อมูล!J39))*100)/K1</f>
        <v>#DIV/0!</v>
      </c>
    </row>
    <row r="10" spans="1:20">
      <c r="B10" s="275" t="str">
        <f>ข้อมูลนักศึกษา!B11</f>
        <v/>
      </c>
      <c r="C10" s="284" t="str">
        <f>IF(B10="","",ข้อมูลนักศึกษา!C11)</f>
        <v/>
      </c>
      <c r="D10" s="284" t="str">
        <f>IF(B10="","",ข้อมูลนักศึกษา!D11)</f>
        <v/>
      </c>
      <c r="E10" s="37"/>
      <c r="F10" s="37"/>
      <c r="G10" s="37"/>
      <c r="H10" s="37"/>
      <c r="I10" s="37"/>
      <c r="J10" s="37"/>
      <c r="K10" s="278" t="e">
        <f>(((E10*ข้อมูล!J34)+(F10*ข้อมูล!J35)+(G10*ข้อมูล!J36)+(H10*ข้อมูล!J37)+(I10*ข้อมูล!J38)+(J10*ข้อมูล!J39))*100)/K1</f>
        <v>#DIV/0!</v>
      </c>
    </row>
    <row r="11" spans="1:20">
      <c r="B11" s="275" t="str">
        <f>ข้อมูลนักศึกษา!B12</f>
        <v/>
      </c>
      <c r="C11" s="284" t="str">
        <f>IF(B11="","",ข้อมูลนักศึกษา!C12)</f>
        <v/>
      </c>
      <c r="D11" s="284" t="str">
        <f>IF(B11="","",ข้อมูลนักศึกษา!D12)</f>
        <v/>
      </c>
      <c r="E11" s="37"/>
      <c r="F11" s="37"/>
      <c r="G11" s="37"/>
      <c r="H11" s="37"/>
      <c r="I11" s="37"/>
      <c r="J11" s="37"/>
      <c r="K11" s="278" t="e">
        <f>(((E11*ข้อมูล!J34)+(F11*ข้อมูล!J35)+(G11*ข้อมูล!J36)+(H11*ข้อมูล!J37)+(I11*ข้อมูล!J38)+(J11*ข้อมูล!J39))*100)/K1</f>
        <v>#DIV/0!</v>
      </c>
    </row>
    <row r="12" spans="1:20">
      <c r="B12" s="275" t="str">
        <f>ข้อมูลนักศึกษา!B13</f>
        <v/>
      </c>
      <c r="C12" s="284" t="str">
        <f>IF(B12="","",ข้อมูลนักศึกษา!C13)</f>
        <v/>
      </c>
      <c r="D12" s="284" t="str">
        <f>IF(B12="","",ข้อมูลนักศึกษา!D13)</f>
        <v/>
      </c>
      <c r="E12" s="37"/>
      <c r="F12" s="37"/>
      <c r="G12" s="37"/>
      <c r="H12" s="37"/>
      <c r="I12" s="37"/>
      <c r="J12" s="37"/>
      <c r="K12" s="278" t="e">
        <f>(((E12*ข้อมูล!J34)+(F12*ข้อมูล!J35)+(G12*ข้อมูล!J36)+(H12*ข้อมูล!J37)+(I12*ข้อมูล!J38)+(J12*ข้อมูล!J39))*100)/K1</f>
        <v>#DIV/0!</v>
      </c>
    </row>
    <row r="13" spans="1:20">
      <c r="B13" s="275" t="str">
        <f>ข้อมูลนักศึกษา!B14</f>
        <v/>
      </c>
      <c r="C13" s="284" t="str">
        <f>IF(B13="","",ข้อมูลนักศึกษา!C14)</f>
        <v/>
      </c>
      <c r="D13" s="284" t="str">
        <f>IF(B13="","",ข้อมูลนักศึกษา!D14)</f>
        <v/>
      </c>
      <c r="E13" s="37"/>
      <c r="F13" s="37"/>
      <c r="G13" s="37"/>
      <c r="H13" s="37"/>
      <c r="I13" s="37"/>
      <c r="J13" s="37"/>
      <c r="K13" s="278" t="e">
        <f>(((E13*ข้อมูล!J34)+(F13*ข้อมูล!J35)+(G13*ข้อมูล!J36)+(H13*ข้อมูล!J37)+(I13*ข้อมูล!J38)+(J13*ข้อมูล!J39))*100)/K1</f>
        <v>#DIV/0!</v>
      </c>
    </row>
    <row r="14" spans="1:20">
      <c r="B14" s="275" t="str">
        <f>ข้อมูลนักศึกษา!B15</f>
        <v/>
      </c>
      <c r="C14" s="284" t="str">
        <f>IF(B14="","",ข้อมูลนักศึกษา!C15)</f>
        <v/>
      </c>
      <c r="D14" s="284" t="str">
        <f>IF(B14="","",ข้อมูลนักศึกษา!D15)</f>
        <v/>
      </c>
      <c r="E14" s="37"/>
      <c r="F14" s="37"/>
      <c r="G14" s="37"/>
      <c r="H14" s="37"/>
      <c r="I14" s="37"/>
      <c r="J14" s="37"/>
      <c r="K14" s="278" t="e">
        <f>(((E14*ข้อมูล!J34)+(F14*ข้อมูล!J35)+(G14*ข้อมูล!J36)+(H14*ข้อมูล!J37)+(I14*ข้อมูล!J38)+(J14*ข้อมูล!J39))*100)/K1</f>
        <v>#DIV/0!</v>
      </c>
    </row>
    <row r="15" spans="1:20">
      <c r="B15" s="275" t="str">
        <f>ข้อมูลนักศึกษา!B16</f>
        <v/>
      </c>
      <c r="C15" s="284" t="str">
        <f>IF(B15="","",ข้อมูลนักศึกษา!C16)</f>
        <v/>
      </c>
      <c r="D15" s="284" t="str">
        <f>IF(B15="","",ข้อมูลนักศึกษา!D16)</f>
        <v/>
      </c>
      <c r="E15" s="37"/>
      <c r="F15" s="37"/>
      <c r="G15" s="37"/>
      <c r="H15" s="37"/>
      <c r="I15" s="37"/>
      <c r="J15" s="37"/>
      <c r="K15" s="278" t="e">
        <f>(((E15*ข้อมูล!J34)+(F15*ข้อมูล!J35)+(G15*ข้อมูล!J36)+(H15*ข้อมูล!J37)+(I15*ข้อมูล!J38)+(J15*ข้อมูล!J39))*100)/K1</f>
        <v>#DIV/0!</v>
      </c>
    </row>
    <row r="16" spans="1:20">
      <c r="B16" s="275" t="str">
        <f>ข้อมูลนักศึกษา!B17</f>
        <v/>
      </c>
      <c r="C16" s="284" t="str">
        <f>IF(B16="","",ข้อมูลนักศึกษา!C17)</f>
        <v/>
      </c>
      <c r="D16" s="284" t="str">
        <f>IF(B16="","",ข้อมูลนักศึกษา!D17)</f>
        <v/>
      </c>
      <c r="E16" s="37"/>
      <c r="F16" s="37"/>
      <c r="G16" s="37"/>
      <c r="H16" s="37"/>
      <c r="I16" s="37"/>
      <c r="J16" s="37"/>
      <c r="K16" s="278" t="e">
        <f>(((E16*ข้อมูล!J34)+(F16*ข้อมูล!J35)+(G16*ข้อมูล!J36)+(H16*ข้อมูล!J37)+(I16*ข้อมูล!J38)+(J16*ข้อมูล!J39))*100)/K1</f>
        <v>#DIV/0!</v>
      </c>
    </row>
    <row r="17" spans="2:11">
      <c r="B17" s="275" t="str">
        <f>ข้อมูลนักศึกษา!B18</f>
        <v/>
      </c>
      <c r="C17" s="284" t="str">
        <f>IF(B17="","",ข้อมูลนักศึกษา!C18)</f>
        <v/>
      </c>
      <c r="D17" s="284" t="str">
        <f>IF(B17="","",ข้อมูลนักศึกษา!D18)</f>
        <v/>
      </c>
      <c r="E17" s="37"/>
      <c r="F17" s="37"/>
      <c r="G17" s="37"/>
      <c r="H17" s="37"/>
      <c r="I17" s="37"/>
      <c r="J17" s="37"/>
      <c r="K17" s="278" t="e">
        <f>(((E17*ข้อมูล!J34)+(F17*ข้อมูล!J35)+(G17*ข้อมูล!J36)+(H17*ข้อมูล!J37)+(I17*ข้อมูล!J38)+(J17*ข้อมูล!J39))*100)/K1</f>
        <v>#DIV/0!</v>
      </c>
    </row>
    <row r="18" spans="2:11">
      <c r="B18" s="275" t="str">
        <f>ข้อมูลนักศึกษา!B19</f>
        <v/>
      </c>
      <c r="C18" s="284" t="str">
        <f>IF(B18="","",ข้อมูลนักศึกษา!C19)</f>
        <v/>
      </c>
      <c r="D18" s="284" t="str">
        <f>IF(B18="","",ข้อมูลนักศึกษา!D19)</f>
        <v/>
      </c>
      <c r="E18" s="37"/>
      <c r="F18" s="37"/>
      <c r="G18" s="37"/>
      <c r="H18" s="37"/>
      <c r="I18" s="37"/>
      <c r="J18" s="37"/>
      <c r="K18" s="278" t="e">
        <f>(((E18*ข้อมูล!J34)+(F18*ข้อมูล!J35)+(G18*ข้อมูล!J36)+(H18*ข้อมูล!J37)+(I18*ข้อมูล!J38)+(J18*ข้อมูล!J39))*100)/K1</f>
        <v>#DIV/0!</v>
      </c>
    </row>
    <row r="19" spans="2:11">
      <c r="B19" s="275" t="str">
        <f>ข้อมูลนักศึกษา!B20</f>
        <v/>
      </c>
      <c r="C19" s="284" t="str">
        <f>IF(B19="","",ข้อมูลนักศึกษา!C20)</f>
        <v/>
      </c>
      <c r="D19" s="284" t="str">
        <f>IF(B19="","",ข้อมูลนักศึกษา!D20)</f>
        <v/>
      </c>
      <c r="E19" s="37"/>
      <c r="F19" s="37"/>
      <c r="G19" s="37"/>
      <c r="H19" s="37"/>
      <c r="I19" s="37"/>
      <c r="J19" s="37"/>
      <c r="K19" s="278" t="e">
        <f>(((E19*ข้อมูล!J34)+(F19*ข้อมูล!J35)+(G19*ข้อมูล!J36)+(H19*ข้อมูล!J37)+(I19*ข้อมูล!J38)+(J19*ข้อมูล!J39))*100)/K1</f>
        <v>#DIV/0!</v>
      </c>
    </row>
    <row r="20" spans="2:11">
      <c r="B20" s="275" t="str">
        <f>ข้อมูลนักศึกษา!B21</f>
        <v/>
      </c>
      <c r="C20" s="284" t="str">
        <f>IF(B20="","",ข้อมูลนักศึกษา!C21)</f>
        <v/>
      </c>
      <c r="D20" s="284" t="str">
        <f>IF(B20="","",ข้อมูลนักศึกษา!D21)</f>
        <v/>
      </c>
      <c r="E20" s="37"/>
      <c r="F20" s="37"/>
      <c r="G20" s="37"/>
      <c r="H20" s="37"/>
      <c r="I20" s="37"/>
      <c r="J20" s="37"/>
      <c r="K20" s="278" t="e">
        <f>(((E20*ข้อมูล!J34)+(F20*ข้อมูล!J35)+(G20*ข้อมูล!J36)+(H20*ข้อมูล!J37)+(I20*ข้อมูล!J38)+(J20*ข้อมูล!J39))*100)/K1</f>
        <v>#DIV/0!</v>
      </c>
    </row>
    <row r="21" spans="2:11">
      <c r="B21" s="275" t="str">
        <f>ข้อมูลนักศึกษา!B22</f>
        <v/>
      </c>
      <c r="C21" s="284" t="str">
        <f>IF(B21="","",ข้อมูลนักศึกษา!C22)</f>
        <v/>
      </c>
      <c r="D21" s="284" t="str">
        <f>IF(B21="","",ข้อมูลนักศึกษา!D22)</f>
        <v/>
      </c>
      <c r="E21" s="37"/>
      <c r="F21" s="37"/>
      <c r="G21" s="37"/>
      <c r="H21" s="37"/>
      <c r="I21" s="37"/>
      <c r="J21" s="37"/>
      <c r="K21" s="278" t="e">
        <f>(((E21*ข้อมูล!J34)+(F21*ข้อมูล!J35)+(G21*ข้อมูล!J36)+(H21*ข้อมูล!J37)+(I21*ข้อมูล!J38)+(J21*ข้อมูล!J39))*100)/K1</f>
        <v>#DIV/0!</v>
      </c>
    </row>
    <row r="22" spans="2:11">
      <c r="B22" s="275" t="str">
        <f>ข้อมูลนักศึกษา!B23</f>
        <v/>
      </c>
      <c r="C22" s="284" t="str">
        <f>IF(B22="","",ข้อมูลนักศึกษา!C23)</f>
        <v/>
      </c>
      <c r="D22" s="284" t="str">
        <f>IF(B22="","",ข้อมูลนักศึกษา!D23)</f>
        <v/>
      </c>
      <c r="E22" s="37"/>
      <c r="F22" s="37"/>
      <c r="G22" s="37"/>
      <c r="H22" s="37"/>
      <c r="I22" s="37"/>
      <c r="J22" s="37"/>
      <c r="K22" s="278" t="e">
        <f>(((E22*ข้อมูล!J34)+(F22*ข้อมูล!J35)+(G22*ข้อมูล!J36)+(H22*ข้อมูล!J37)+(I22*ข้อมูล!J38)+(J22*ข้อมูล!J39))*100)/K1</f>
        <v>#DIV/0!</v>
      </c>
    </row>
    <row r="23" spans="2:11">
      <c r="B23" s="275" t="str">
        <f>ข้อมูลนักศึกษา!B24</f>
        <v/>
      </c>
      <c r="C23" s="284" t="str">
        <f>IF(B23="","",ข้อมูลนักศึกษา!C24)</f>
        <v/>
      </c>
      <c r="D23" s="284" t="str">
        <f>IF(B23="","",ข้อมูลนักศึกษา!D24)</f>
        <v/>
      </c>
      <c r="E23" s="37"/>
      <c r="F23" s="37"/>
      <c r="G23" s="37"/>
      <c r="H23" s="37"/>
      <c r="I23" s="37"/>
      <c r="J23" s="37"/>
      <c r="K23" s="278" t="e">
        <f>(((E23*ข้อมูล!J34)+(F23*ข้อมูล!J35)+(G23*ข้อมูล!J36)+(H23*ข้อมูล!J37)+(I23*ข้อมูล!J38)+(J23*ข้อมูล!J39))*100)/K1</f>
        <v>#DIV/0!</v>
      </c>
    </row>
    <row r="24" spans="2:11">
      <c r="B24" s="275" t="str">
        <f>ข้อมูลนักศึกษา!B25</f>
        <v/>
      </c>
      <c r="C24" s="284" t="str">
        <f>IF(B24="","",ข้อมูลนักศึกษา!C25)</f>
        <v/>
      </c>
      <c r="D24" s="284" t="str">
        <f>IF(B24="","",ข้อมูลนักศึกษา!D25)</f>
        <v/>
      </c>
      <c r="E24" s="37"/>
      <c r="F24" s="37"/>
      <c r="G24" s="37"/>
      <c r="H24" s="37"/>
      <c r="I24" s="37"/>
      <c r="J24" s="37"/>
      <c r="K24" s="278" t="e">
        <f>(((E24*ข้อมูล!J34)+(F24*ข้อมูล!J35)+(G24*ข้อมูล!J36)+(H24*ข้อมูล!J37)+(I24*ข้อมูล!J38)+(J24*ข้อมูล!J39))*100)/K1</f>
        <v>#DIV/0!</v>
      </c>
    </row>
    <row r="25" spans="2:11">
      <c r="B25" s="275" t="str">
        <f>ข้อมูลนักศึกษา!B26</f>
        <v/>
      </c>
      <c r="C25" s="284" t="str">
        <f>IF(B25="","",ข้อมูลนักศึกษา!C26)</f>
        <v/>
      </c>
      <c r="D25" s="284" t="str">
        <f>IF(B25="","",ข้อมูลนักศึกษา!D26)</f>
        <v/>
      </c>
      <c r="E25" s="37"/>
      <c r="F25" s="37"/>
      <c r="G25" s="37"/>
      <c r="H25" s="37"/>
      <c r="I25" s="37"/>
      <c r="J25" s="37"/>
      <c r="K25" s="278" t="e">
        <f>(((E25*ข้อมูล!J34)+(F25*ข้อมูล!J35)+(G25*ข้อมูล!J36)+(H25*ข้อมูล!J37)+(I25*ข้อมูล!J38)+(J25*ข้อมูล!J39))*100)/K1</f>
        <v>#DIV/0!</v>
      </c>
    </row>
    <row r="26" spans="2:11">
      <c r="B26" s="275" t="str">
        <f>ข้อมูลนักศึกษา!B27</f>
        <v/>
      </c>
      <c r="C26" s="284" t="str">
        <f>IF(B26="","",ข้อมูลนักศึกษา!C27)</f>
        <v/>
      </c>
      <c r="D26" s="284" t="str">
        <f>IF(B26="","",ข้อมูลนักศึกษา!D27)</f>
        <v/>
      </c>
      <c r="E26" s="37"/>
      <c r="F26" s="37"/>
      <c r="G26" s="37"/>
      <c r="H26" s="37"/>
      <c r="I26" s="37"/>
      <c r="J26" s="37"/>
      <c r="K26" s="278" t="e">
        <f>(((E26*ข้อมูล!J34)+(F26*ข้อมูล!J35)+(G26*ข้อมูล!J36)+(H26*ข้อมูล!J37)+(I26*ข้อมูล!J38)+(J26*ข้อมูล!J39))*100)/K1</f>
        <v>#DIV/0!</v>
      </c>
    </row>
    <row r="27" spans="2:11">
      <c r="B27" s="275" t="str">
        <f>ข้อมูลนักศึกษา!B28</f>
        <v/>
      </c>
      <c r="C27" s="284" t="str">
        <f>IF(B27="","",ข้อมูลนักศึกษา!C28)</f>
        <v/>
      </c>
      <c r="D27" s="284" t="str">
        <f>IF(B27="","",ข้อมูลนักศึกษา!D28)</f>
        <v/>
      </c>
      <c r="E27" s="37"/>
      <c r="F27" s="37"/>
      <c r="G27" s="37"/>
      <c r="H27" s="37"/>
      <c r="I27" s="37"/>
      <c r="J27" s="37"/>
      <c r="K27" s="278" t="e">
        <f>(((E27*ข้อมูล!J34)+(F27*ข้อมูล!J35)+(G27*ข้อมูล!J36)+(H27*ข้อมูล!J37)+(I27*ข้อมูล!J38)+(J27*ข้อมูล!J39))*100)/K1</f>
        <v>#DIV/0!</v>
      </c>
    </row>
    <row r="28" spans="2:11">
      <c r="B28" s="275" t="str">
        <f>ข้อมูลนักศึกษา!B29</f>
        <v/>
      </c>
      <c r="C28" s="284" t="str">
        <f>IF(B28="","",ข้อมูลนักศึกษา!C29)</f>
        <v/>
      </c>
      <c r="D28" s="284" t="str">
        <f>IF(B28="","",ข้อมูลนักศึกษา!D29)</f>
        <v/>
      </c>
      <c r="E28" s="37"/>
      <c r="F28" s="37"/>
      <c r="G28" s="37"/>
      <c r="H28" s="37"/>
      <c r="I28" s="37"/>
      <c r="J28" s="37"/>
      <c r="K28" s="278" t="e">
        <f>(((E28*ข้อมูล!J34)+(F28*ข้อมูล!J35)+(G28*ข้อมูล!J36)+(H28*ข้อมูล!J37)+(I28*ข้อมูล!J38)+(J28*ข้อมูล!J39))*100)/K1</f>
        <v>#DIV/0!</v>
      </c>
    </row>
    <row r="29" spans="2:11">
      <c r="B29" s="275" t="str">
        <f>ข้อมูลนักศึกษา!B30</f>
        <v/>
      </c>
      <c r="C29" s="284" t="str">
        <f>IF(B29="","",ข้อมูลนักศึกษา!C30)</f>
        <v/>
      </c>
      <c r="D29" s="284" t="str">
        <f>IF(B29="","",ข้อมูลนักศึกษา!D30)</f>
        <v/>
      </c>
      <c r="E29" s="37"/>
      <c r="F29" s="37"/>
      <c r="G29" s="37"/>
      <c r="H29" s="37"/>
      <c r="I29" s="37"/>
      <c r="J29" s="37"/>
      <c r="K29" s="278" t="e">
        <f>(((E29*ข้อมูล!J34)+(F29*ข้อมูล!J35)+(G29*ข้อมูล!J36)+(H29*ข้อมูล!J37)+(I29*ข้อมูล!J38)+(J29*ข้อมูล!J39))*100)/K1</f>
        <v>#DIV/0!</v>
      </c>
    </row>
    <row r="30" spans="2:11">
      <c r="B30" s="275" t="str">
        <f>ข้อมูลนักศึกษา!B31</f>
        <v/>
      </c>
      <c r="C30" s="284" t="str">
        <f>IF(B30="","",ข้อมูลนักศึกษา!C31)</f>
        <v/>
      </c>
      <c r="D30" s="284" t="str">
        <f>IF(B30="","",ข้อมูลนักศึกษา!D31)</f>
        <v/>
      </c>
      <c r="E30" s="37"/>
      <c r="F30" s="37"/>
      <c r="G30" s="37"/>
      <c r="H30" s="37"/>
      <c r="I30" s="37"/>
      <c r="J30" s="37"/>
      <c r="K30" s="278" t="e">
        <f>(((E30*ข้อมูล!J34)+(F30*ข้อมูล!J35)+(G30*ข้อมูล!J36)+(H30*ข้อมูล!J37)+(I30*ข้อมูล!J38)+(J30*ข้อมูล!J39))*100)/K1</f>
        <v>#DIV/0!</v>
      </c>
    </row>
    <row r="31" spans="2:11">
      <c r="B31" s="275" t="str">
        <f>ข้อมูลนักศึกษา!B32</f>
        <v/>
      </c>
      <c r="C31" s="284" t="str">
        <f>IF(B31="","",ข้อมูลนักศึกษา!C32)</f>
        <v/>
      </c>
      <c r="D31" s="284" t="str">
        <f>IF(B31="","",ข้อมูลนักศึกษา!D32)</f>
        <v/>
      </c>
      <c r="E31" s="37"/>
      <c r="F31" s="37"/>
      <c r="G31" s="37"/>
      <c r="H31" s="37"/>
      <c r="I31" s="37"/>
      <c r="J31" s="37"/>
      <c r="K31" s="278" t="e">
        <f>(((E31*ข้อมูล!J34)+(F31*ข้อมูล!J35)+(G31*ข้อมูล!J36)+(H31*ข้อมูล!J37)+(I31*ข้อมูล!J38)+(J31*ข้อมูล!J39))*100)/K1</f>
        <v>#DIV/0!</v>
      </c>
    </row>
    <row r="32" spans="2:11">
      <c r="B32" s="275" t="str">
        <f>ข้อมูลนักศึกษา!B33</f>
        <v/>
      </c>
      <c r="C32" s="284" t="str">
        <f>IF(B32="","",ข้อมูลนักศึกษา!C33)</f>
        <v/>
      </c>
      <c r="D32" s="284" t="str">
        <f>IF(B32="","",ข้อมูลนักศึกษา!D33)</f>
        <v/>
      </c>
      <c r="E32" s="37"/>
      <c r="F32" s="37"/>
      <c r="G32" s="37"/>
      <c r="H32" s="37"/>
      <c r="I32" s="37"/>
      <c r="J32" s="37"/>
      <c r="K32" s="278" t="e">
        <f>(((E32*ข้อมูล!J34)+(F32*ข้อมูล!J35)+(G32*ข้อมูล!J36)+(H32*ข้อมูล!J37)+(I32*ข้อมูล!J38)+(J32*ข้อมูล!J39))*100)/K1</f>
        <v>#DIV/0!</v>
      </c>
    </row>
    <row r="33" spans="2:11">
      <c r="B33" s="275" t="str">
        <f>ข้อมูลนักศึกษา!B34</f>
        <v/>
      </c>
      <c r="C33" s="284" t="str">
        <f>IF(B33="","",ข้อมูลนักศึกษา!C34)</f>
        <v/>
      </c>
      <c r="D33" s="284" t="str">
        <f>IF(B33="","",ข้อมูลนักศึกษา!D34)</f>
        <v/>
      </c>
      <c r="E33" s="37"/>
      <c r="F33" s="37"/>
      <c r="G33" s="37"/>
      <c r="H33" s="37"/>
      <c r="I33" s="37"/>
      <c r="J33" s="37"/>
      <c r="K33" s="278" t="e">
        <f>(((E33*ข้อมูล!J34)+(F33*ข้อมูล!J35)+(G33*ข้อมูล!J36)+(H33*ข้อมูล!J37)+(I33*ข้อมูล!J38)+(J33*ข้อมูล!J39))*100)/K1</f>
        <v>#DIV/0!</v>
      </c>
    </row>
    <row r="34" spans="2:11">
      <c r="B34" s="275" t="str">
        <f>ข้อมูลนักศึกษา!B35</f>
        <v/>
      </c>
      <c r="C34" s="284" t="str">
        <f>IF(B34="","",ข้อมูลนักศึกษา!C35)</f>
        <v/>
      </c>
      <c r="D34" s="284" t="str">
        <f>IF(B34="","",ข้อมูลนักศึกษา!D35)</f>
        <v/>
      </c>
      <c r="E34" s="37"/>
      <c r="F34" s="37"/>
      <c r="G34" s="37"/>
      <c r="H34" s="37"/>
      <c r="I34" s="37"/>
      <c r="J34" s="37"/>
      <c r="K34" s="278" t="e">
        <f>(((E34*ข้อมูล!J34)+(F34*ข้อมูล!J35)+(G34*ข้อมูล!J36)+(H34*ข้อมูล!J37)+(I34*ข้อมูล!J38)+(J34*ข้อมูล!J39))*100)/K1</f>
        <v>#DIV/0!</v>
      </c>
    </row>
    <row r="35" spans="2:11">
      <c r="B35" s="275" t="str">
        <f>ข้อมูลนักศึกษา!B36</f>
        <v/>
      </c>
      <c r="C35" s="284" t="str">
        <f>IF(B35="","",ข้อมูลนักศึกษา!C36)</f>
        <v/>
      </c>
      <c r="D35" s="284" t="str">
        <f>IF(B35="","",ข้อมูลนักศึกษา!D36)</f>
        <v/>
      </c>
      <c r="E35" s="37"/>
      <c r="F35" s="37"/>
      <c r="G35" s="37"/>
      <c r="H35" s="37"/>
      <c r="I35" s="37"/>
      <c r="J35" s="37"/>
      <c r="K35" s="278" t="e">
        <f>(((E35*ข้อมูล!J34)+(F35*ข้อมูล!J35)+(G35*ข้อมูล!J36)+(H35*ข้อมูล!J37)+(I35*ข้อมูล!J38)+(J35*ข้อมูล!J39))*100)/K1</f>
        <v>#DIV/0!</v>
      </c>
    </row>
    <row r="36" spans="2:11">
      <c r="B36" s="275" t="str">
        <f>ข้อมูลนักศึกษา!B37</f>
        <v/>
      </c>
      <c r="C36" s="284" t="str">
        <f>IF(B36="","",ข้อมูลนักศึกษา!C37)</f>
        <v/>
      </c>
      <c r="D36" s="284" t="str">
        <f>IF(B36="","",ข้อมูลนักศึกษา!D37)</f>
        <v/>
      </c>
      <c r="E36" s="37"/>
      <c r="F36" s="37"/>
      <c r="G36" s="37"/>
      <c r="H36" s="37"/>
      <c r="I36" s="37"/>
      <c r="J36" s="37"/>
      <c r="K36" s="278" t="e">
        <f>(((E36*ข้อมูล!J34)+(F36*ข้อมูล!J35)+(G36*ข้อมูล!J36)+(H36*ข้อมูล!J37)+(I36*ข้อมูล!J38)+(J36*ข้อมูล!J39))*100)/K1</f>
        <v>#DIV/0!</v>
      </c>
    </row>
    <row r="37" spans="2:11">
      <c r="B37" s="275" t="str">
        <f>ข้อมูลนักศึกษา!B38</f>
        <v/>
      </c>
      <c r="C37" s="284" t="str">
        <f>IF(B37="","",ข้อมูลนักศึกษา!C38)</f>
        <v/>
      </c>
      <c r="D37" s="284" t="str">
        <f>IF(B37="","",ข้อมูลนักศึกษา!D38)</f>
        <v/>
      </c>
      <c r="E37" s="37"/>
      <c r="F37" s="37"/>
      <c r="G37" s="37"/>
      <c r="H37" s="37"/>
      <c r="I37" s="37"/>
      <c r="J37" s="37"/>
      <c r="K37" s="278" t="e">
        <f>(((E37*ข้อมูล!J34)+(F37*ข้อมูล!J35)+(G37*ข้อมูล!J36)+(H37*ข้อมูล!J37)+(I37*ข้อมูล!J38)+(J37*ข้อมูล!J39))*100)/K1</f>
        <v>#DIV/0!</v>
      </c>
    </row>
    <row r="38" spans="2:11">
      <c r="B38" s="275" t="str">
        <f>ข้อมูลนักศึกษา!B39</f>
        <v/>
      </c>
      <c r="C38" s="284" t="str">
        <f>IF(B38="","",ข้อมูลนักศึกษา!C39)</f>
        <v/>
      </c>
      <c r="D38" s="284" t="str">
        <f>IF(B38="","",ข้อมูลนักศึกษา!D39)</f>
        <v/>
      </c>
      <c r="E38" s="37"/>
      <c r="F38" s="37"/>
      <c r="G38" s="37"/>
      <c r="H38" s="37"/>
      <c r="I38" s="37"/>
      <c r="J38" s="37"/>
      <c r="K38" s="278" t="e">
        <f>(((E38*ข้อมูล!J34)+(F38*ข้อมูล!J35)+(G38*ข้อมูล!J36)+(H38*ข้อมูล!J37)+(I38*ข้อมูล!J38)+(J38*ข้อมูล!J39))*100)/K1</f>
        <v>#DIV/0!</v>
      </c>
    </row>
    <row r="39" spans="2:11">
      <c r="B39" s="275" t="str">
        <f>ข้อมูลนักศึกษา!B40</f>
        <v/>
      </c>
      <c r="C39" s="284" t="str">
        <f>IF(B39="","",ข้อมูลนักศึกษา!C40)</f>
        <v/>
      </c>
      <c r="D39" s="284" t="str">
        <f>IF(B39="","",ข้อมูลนักศึกษา!D40)</f>
        <v/>
      </c>
      <c r="E39" s="37"/>
      <c r="F39" s="37"/>
      <c r="G39" s="37"/>
      <c r="H39" s="37"/>
      <c r="I39" s="37"/>
      <c r="J39" s="37"/>
      <c r="K39" s="278" t="e">
        <f>(((E39*ข้อมูล!J34)+(F39*ข้อมูล!J35)+(G39*ข้อมูล!J36)+(H39*ข้อมูล!J37)+(I39*ข้อมูล!J38)+(J39*ข้อมูล!J39))*100)/K1</f>
        <v>#DIV/0!</v>
      </c>
    </row>
    <row r="40" spans="2:11">
      <c r="B40" s="275" t="str">
        <f>ข้อมูลนักศึกษา!B41</f>
        <v/>
      </c>
      <c r="C40" s="284" t="str">
        <f>IF(B40="","",ข้อมูลนักศึกษา!C41)</f>
        <v/>
      </c>
      <c r="D40" s="284" t="str">
        <f>IF(B40="","",ข้อมูลนักศึกษา!D41)</f>
        <v/>
      </c>
      <c r="E40" s="37"/>
      <c r="F40" s="37"/>
      <c r="G40" s="37"/>
      <c r="H40" s="37"/>
      <c r="I40" s="37"/>
      <c r="J40" s="37"/>
      <c r="K40" s="278" t="e">
        <f>(((E40*ข้อมูล!J34)+(F40*ข้อมูล!J35)+(G40*ข้อมูล!J36)+(H40*ข้อมูล!J37)+(I40*ข้อมูล!J38)+(J40*ข้อมูล!J39))*100)/K1</f>
        <v>#DIV/0!</v>
      </c>
    </row>
    <row r="41" spans="2:11">
      <c r="B41" s="275" t="str">
        <f>ข้อมูลนักศึกษา!B42</f>
        <v/>
      </c>
      <c r="C41" s="284" t="str">
        <f>IF(B41="","",ข้อมูลนักศึกษา!C42)</f>
        <v/>
      </c>
      <c r="D41" s="284" t="str">
        <f>IF(B41="","",ข้อมูลนักศึกษา!D42)</f>
        <v/>
      </c>
      <c r="E41" s="37"/>
      <c r="F41" s="37"/>
      <c r="G41" s="37"/>
      <c r="H41" s="37"/>
      <c r="I41" s="37"/>
      <c r="J41" s="37"/>
      <c r="K41" s="278" t="e">
        <f>(((E41*ข้อมูล!J34)+(F41*ข้อมูล!J35)+(G41*ข้อมูล!J36)+(H41*ข้อมูล!J37)+(I41*ข้อมูล!J38)+(J41*ข้อมูล!J39))*100)/K1</f>
        <v>#DIV/0!</v>
      </c>
    </row>
    <row r="42" spans="2:11">
      <c r="B42" s="275" t="str">
        <f>ข้อมูลนักศึกษา!B43</f>
        <v/>
      </c>
      <c r="C42" s="284" t="str">
        <f>IF(B42="","",ข้อมูลนักศึกษา!C43)</f>
        <v/>
      </c>
      <c r="D42" s="284" t="str">
        <f>IF(B42="","",ข้อมูลนักศึกษา!D43)</f>
        <v/>
      </c>
      <c r="E42" s="37"/>
      <c r="F42" s="37"/>
      <c r="G42" s="37"/>
      <c r="H42" s="37"/>
      <c r="I42" s="37"/>
      <c r="J42" s="37"/>
      <c r="K42" s="278" t="e">
        <f>(((E42*ข้อมูล!J34)+(F42*ข้อมูล!J35)+(G42*ข้อมูล!J36)+(H42*ข้อมูล!J37)+(I42*ข้อมูล!J38)+(J42*ข้อมูล!J39))*100)/K1</f>
        <v>#DIV/0!</v>
      </c>
    </row>
    <row r="43" spans="2:11">
      <c r="B43" s="275" t="str">
        <f>ข้อมูลนักศึกษา!B44</f>
        <v/>
      </c>
      <c r="C43" s="284" t="str">
        <f>IF(B43="","",ข้อมูลนักศึกษา!C44)</f>
        <v/>
      </c>
      <c r="D43" s="284" t="str">
        <f>IF(B43="","",ข้อมูลนักศึกษา!D44)</f>
        <v/>
      </c>
      <c r="E43" s="37"/>
      <c r="F43" s="37"/>
      <c r="G43" s="37"/>
      <c r="H43" s="37"/>
      <c r="I43" s="37"/>
      <c r="J43" s="37"/>
      <c r="K43" s="278" t="e">
        <f>(((E43*ข้อมูล!J34)+(F43*ข้อมูล!J35)+(G43*ข้อมูล!J36)+(H43*ข้อมูล!J37)+(I43*ข้อมูล!J38)+(J43*ข้อมูล!J39))*100)/K1</f>
        <v>#DIV/0!</v>
      </c>
    </row>
    <row r="44" spans="2:11">
      <c r="B44" s="275" t="str">
        <f>ข้อมูลนักศึกษา!B45</f>
        <v/>
      </c>
      <c r="C44" s="284" t="str">
        <f>IF(B44="","",ข้อมูลนักศึกษา!C45)</f>
        <v/>
      </c>
      <c r="D44" s="284" t="str">
        <f>IF(B44="","",ข้อมูลนักศึกษา!D45)</f>
        <v/>
      </c>
      <c r="E44" s="37"/>
      <c r="F44" s="37"/>
      <c r="G44" s="37"/>
      <c r="H44" s="37"/>
      <c r="I44" s="37"/>
      <c r="J44" s="37"/>
      <c r="K44" s="278" t="e">
        <f>(((E44*ข้อมูล!J34)+(F44*ข้อมูล!J35)+(G44*ข้อมูล!J36)+(H44*ข้อมูล!J37)+(I44*ข้อมูล!J38)+(J44*ข้อมูล!J39))*100)/K1</f>
        <v>#DIV/0!</v>
      </c>
    </row>
    <row r="45" spans="2:11">
      <c r="B45" s="275" t="str">
        <f>ข้อมูลนักศึกษา!B46</f>
        <v/>
      </c>
      <c r="C45" s="284" t="str">
        <f>IF(B45="","",ข้อมูลนักศึกษา!C46)</f>
        <v/>
      </c>
      <c r="D45" s="284" t="str">
        <f>IF(B45="","",ข้อมูลนักศึกษา!D46)</f>
        <v/>
      </c>
      <c r="E45" s="37"/>
      <c r="F45" s="37"/>
      <c r="G45" s="37"/>
      <c r="H45" s="37"/>
      <c r="I45" s="37"/>
      <c r="J45" s="37"/>
      <c r="K45" s="278" t="e">
        <f>(((E45*ข้อมูล!J34)+(F45*ข้อมูล!J35)+(G45*ข้อมูล!J36)+(H45*ข้อมูล!J37)+(I45*ข้อมูล!J38)+(J45*ข้อมูล!J39))*100)/K1</f>
        <v>#DIV/0!</v>
      </c>
    </row>
    <row r="46" spans="2:11">
      <c r="B46" s="275" t="str">
        <f>ข้อมูลนักศึกษา!B47</f>
        <v/>
      </c>
      <c r="C46" s="284" t="str">
        <f>IF(B46="","",ข้อมูลนักศึกษา!C47)</f>
        <v/>
      </c>
      <c r="D46" s="284" t="str">
        <f>IF(B46="","",ข้อมูลนักศึกษา!D47)</f>
        <v/>
      </c>
      <c r="E46" s="37"/>
      <c r="F46" s="37"/>
      <c r="G46" s="37"/>
      <c r="H46" s="37"/>
      <c r="I46" s="37"/>
      <c r="J46" s="37"/>
      <c r="K46" s="278" t="e">
        <f>(((E46*ข้อมูล!J34)+(F46*ข้อมูล!J35)+(G46*ข้อมูล!J36)+(H46*ข้อมูล!J37)+(I46*ข้อมูล!J38)+(J46*ข้อมูล!J39))*100)/K1</f>
        <v>#DIV/0!</v>
      </c>
    </row>
    <row r="47" spans="2:11">
      <c r="B47" s="275" t="str">
        <f>ข้อมูลนักศึกษา!B48</f>
        <v/>
      </c>
      <c r="C47" s="284" t="str">
        <f>IF(B47="","",ข้อมูลนักศึกษา!C48)</f>
        <v/>
      </c>
      <c r="D47" s="284" t="str">
        <f>IF(B47="","",ข้อมูลนักศึกษา!D48)</f>
        <v/>
      </c>
      <c r="E47" s="37"/>
      <c r="F47" s="37"/>
      <c r="G47" s="37"/>
      <c r="H47" s="37"/>
      <c r="I47" s="37"/>
      <c r="J47" s="37"/>
      <c r="K47" s="278" t="e">
        <f>(((E47*ข้อมูล!J34)+(F47*ข้อมูล!J35)+(G47*ข้อมูล!J36)+(H47*ข้อมูล!J37)+(I47*ข้อมูล!J38)+(J47*ข้อมูล!J39))*100)/K1</f>
        <v>#DIV/0!</v>
      </c>
    </row>
    <row r="48" spans="2:11">
      <c r="B48" s="275" t="str">
        <f>ข้อมูลนักศึกษา!B49</f>
        <v/>
      </c>
      <c r="C48" s="284" t="str">
        <f>IF(B48="","",ข้อมูลนักศึกษา!C49)</f>
        <v/>
      </c>
      <c r="D48" s="284" t="str">
        <f>IF(B48="","",ข้อมูลนักศึกษา!D49)</f>
        <v/>
      </c>
      <c r="E48" s="37"/>
      <c r="F48" s="37"/>
      <c r="G48" s="37"/>
      <c r="H48" s="37"/>
      <c r="I48" s="37"/>
      <c r="J48" s="37"/>
      <c r="K48" s="278" t="e">
        <f>(((E48*ข้อมูล!J34)+(F48*ข้อมูล!J35)+(G48*ข้อมูล!J36)+(H48*ข้อมูล!J37)+(I48*ข้อมูล!J38)+(J48*ข้อมูล!J39))*100)/K1</f>
        <v>#DIV/0!</v>
      </c>
    </row>
    <row r="49" spans="2:11">
      <c r="B49" s="275" t="str">
        <f>ข้อมูลนักศึกษา!B50</f>
        <v/>
      </c>
      <c r="C49" s="284" t="str">
        <f>IF(B49="","",ข้อมูลนักศึกษา!C50)</f>
        <v/>
      </c>
      <c r="D49" s="284" t="str">
        <f>IF(B49="","",ข้อมูลนักศึกษา!D50)</f>
        <v/>
      </c>
      <c r="E49" s="37"/>
      <c r="F49" s="37"/>
      <c r="G49" s="37"/>
      <c r="H49" s="37"/>
      <c r="I49" s="37"/>
      <c r="J49" s="37"/>
      <c r="K49" s="278" t="e">
        <f>(((E49*ข้อมูล!J34)+(F49*ข้อมูล!J35)+(G49*ข้อมูล!J36)+(H49*ข้อมูล!J37)+(I49*ข้อมูล!J38)+(J49*ข้อมูล!J39))*100)/K1</f>
        <v>#DIV/0!</v>
      </c>
    </row>
    <row r="50" spans="2:11">
      <c r="B50" s="275" t="str">
        <f>ข้อมูลนักศึกษา!B51</f>
        <v/>
      </c>
      <c r="C50" s="284" t="str">
        <f>IF(B50="","",ข้อมูลนักศึกษา!C51)</f>
        <v/>
      </c>
      <c r="D50" s="284" t="str">
        <f>IF(B50="","",ข้อมูลนักศึกษา!D51)</f>
        <v/>
      </c>
      <c r="E50" s="37"/>
      <c r="F50" s="37"/>
      <c r="G50" s="37"/>
      <c r="H50" s="37"/>
      <c r="I50" s="37"/>
      <c r="J50" s="37"/>
      <c r="K50" s="278" t="e">
        <f>(((E50*ข้อมูล!J34)+(F50*ข้อมูล!J35)+(G50*ข้อมูล!J36)+(H50*ข้อมูล!J37)+(I50*ข้อมูล!J38)+(J50*ข้อมูล!J39))*100)/K1</f>
        <v>#DIV/0!</v>
      </c>
    </row>
    <row r="51" spans="2:11">
      <c r="B51" s="275" t="str">
        <f>ข้อมูลนักศึกษา!B52</f>
        <v/>
      </c>
      <c r="C51" s="284" t="str">
        <f>IF(B51="","",ข้อมูลนักศึกษา!C52)</f>
        <v/>
      </c>
      <c r="D51" s="284" t="str">
        <f>IF(B51="","",ข้อมูลนักศึกษา!D52)</f>
        <v/>
      </c>
      <c r="E51" s="37"/>
      <c r="F51" s="37"/>
      <c r="G51" s="37"/>
      <c r="H51" s="37"/>
      <c r="I51" s="37"/>
      <c r="J51" s="37"/>
      <c r="K51" s="278" t="e">
        <f>(((E51*ข้อมูล!J34)+(F51*ข้อมูล!J35)+(G51*ข้อมูล!J36)+(H51*ข้อมูล!J37)+(I51*ข้อมูล!J38)+(J51*ข้อมูล!J39))*100)/K1</f>
        <v>#DIV/0!</v>
      </c>
    </row>
    <row r="52" spans="2:11">
      <c r="B52" s="275" t="str">
        <f>ข้อมูลนักศึกษา!B53</f>
        <v/>
      </c>
      <c r="C52" s="284" t="str">
        <f>IF(B52="","",ข้อมูลนักศึกษา!C53)</f>
        <v/>
      </c>
      <c r="D52" s="284" t="str">
        <f>IF(B52="","",ข้อมูลนักศึกษา!D53)</f>
        <v/>
      </c>
      <c r="E52" s="37"/>
      <c r="F52" s="37"/>
      <c r="G52" s="37"/>
      <c r="H52" s="37"/>
      <c r="I52" s="37"/>
      <c r="J52" s="37"/>
      <c r="K52" s="278" t="e">
        <f>(((E52*ข้อมูล!J34)+(F52*ข้อมูล!J35)+(G52*ข้อมูล!J36)+(H52*ข้อมูล!J37)+(I52*ข้อมูล!J38)+(J52*ข้อมูล!J39))*100)/K1</f>
        <v>#DIV/0!</v>
      </c>
    </row>
    <row r="53" spans="2:11">
      <c r="B53" s="275" t="str">
        <f>ข้อมูลนักศึกษา!B54</f>
        <v/>
      </c>
      <c r="C53" s="284" t="str">
        <f>IF(B53="","",ข้อมูลนักศึกษา!C54)</f>
        <v/>
      </c>
      <c r="D53" s="284" t="str">
        <f>IF(B53="","",ข้อมูลนักศึกษา!D54)</f>
        <v/>
      </c>
      <c r="E53" s="37"/>
      <c r="F53" s="37"/>
      <c r="G53" s="37"/>
      <c r="H53" s="37"/>
      <c r="I53" s="37"/>
      <c r="J53" s="37"/>
      <c r="K53" s="278" t="e">
        <f>(((E53*ข้อมูล!J34)+(F53*ข้อมูล!J35)+(G53*ข้อมูล!J36)+(H53*ข้อมูล!J37)+(I53*ข้อมูล!J38)+(J53*ข้อมูล!J39))*100)/K1</f>
        <v>#DIV/0!</v>
      </c>
    </row>
    <row r="54" spans="2:11">
      <c r="B54" s="275" t="str">
        <f>ข้อมูลนักศึกษา!B55</f>
        <v/>
      </c>
      <c r="C54" s="284" t="str">
        <f>IF(B54="","",ข้อมูลนักศึกษา!C55)</f>
        <v/>
      </c>
      <c r="D54" s="284" t="str">
        <f>IF(B54="","",ข้อมูลนักศึกษา!D55)</f>
        <v/>
      </c>
      <c r="E54" s="37"/>
      <c r="F54" s="37"/>
      <c r="G54" s="37"/>
      <c r="H54" s="37"/>
      <c r="I54" s="37"/>
      <c r="J54" s="37"/>
      <c r="K54" s="278" t="e">
        <f>(((E54*ข้อมูล!J34)+(F54*ข้อมูล!J35)+(G54*ข้อมูล!J36)+(H54*ข้อมูล!J37)+(I54*ข้อมูล!J38)+(J54*ข้อมูล!J39))*100)/K1</f>
        <v>#DIV/0!</v>
      </c>
    </row>
    <row r="55" spans="2:11">
      <c r="B55" s="275" t="str">
        <f>ข้อมูลนักศึกษา!B56</f>
        <v/>
      </c>
      <c r="C55" s="284" t="str">
        <f>IF(B55="","",ข้อมูลนักศึกษา!C56)</f>
        <v/>
      </c>
      <c r="D55" s="284" t="str">
        <f>IF(B55="","",ข้อมูลนักศึกษา!D56)</f>
        <v/>
      </c>
      <c r="E55" s="37"/>
      <c r="F55" s="37"/>
      <c r="G55" s="37"/>
      <c r="H55" s="37"/>
      <c r="I55" s="37"/>
      <c r="J55" s="37"/>
      <c r="K55" s="278" t="e">
        <f>(((E55*ข้อมูล!J34)+(F55*ข้อมูล!J35)+(G55*ข้อมูล!J36)+(H55*ข้อมูล!J37)+(I55*ข้อมูล!J38)+(J55*ข้อมูล!J39))*100)/K1</f>
        <v>#DIV/0!</v>
      </c>
    </row>
    <row r="56" spans="2:11">
      <c r="B56" s="275" t="str">
        <f>ข้อมูลนักศึกษา!B57</f>
        <v/>
      </c>
      <c r="C56" s="284" t="str">
        <f>IF(B56="","",ข้อมูลนักศึกษา!C57)</f>
        <v/>
      </c>
      <c r="D56" s="284" t="str">
        <f>IF(B56="","",ข้อมูลนักศึกษา!D57)</f>
        <v/>
      </c>
      <c r="E56" s="37"/>
      <c r="F56" s="37"/>
      <c r="G56" s="37"/>
      <c r="H56" s="37"/>
      <c r="I56" s="37"/>
      <c r="J56" s="37"/>
      <c r="K56" s="278" t="e">
        <f>(((E56*ข้อมูล!J34)+(F56*ข้อมูล!J35)+(G56*ข้อมูล!J36)+(H56*ข้อมูล!J37)+(I56*ข้อมูล!J38)+(J56*ข้อมูล!J39))*100)/K1</f>
        <v>#DIV/0!</v>
      </c>
    </row>
    <row r="57" spans="2:11">
      <c r="B57" s="275" t="str">
        <f>ข้อมูลนักศึกษา!B58</f>
        <v/>
      </c>
      <c r="C57" s="284" t="str">
        <f>IF(B57="","",ข้อมูลนักศึกษา!C58)</f>
        <v/>
      </c>
      <c r="D57" s="284" t="str">
        <f>IF(B57="","",ข้อมูลนักศึกษา!D58)</f>
        <v/>
      </c>
      <c r="E57" s="37"/>
      <c r="F57" s="37"/>
      <c r="G57" s="37"/>
      <c r="H57" s="37"/>
      <c r="I57" s="37"/>
      <c r="J57" s="37"/>
      <c r="K57" s="278" t="e">
        <f>(((E57*ข้อมูล!J34)+(F57*ข้อมูล!J35)+(G57*ข้อมูล!J36)+(H57*ข้อมูล!J37)+(I57*ข้อมูล!J38)+(J57*ข้อมูล!J39))*100)/K1</f>
        <v>#DIV/0!</v>
      </c>
    </row>
    <row r="58" spans="2:11">
      <c r="B58" s="275" t="str">
        <f>ข้อมูลนักศึกษา!B59</f>
        <v/>
      </c>
      <c r="C58" s="284" t="str">
        <f>IF(B58="","",ข้อมูลนักศึกษา!C59)</f>
        <v/>
      </c>
      <c r="D58" s="284" t="str">
        <f>IF(B58="","",ข้อมูลนักศึกษา!D59)</f>
        <v/>
      </c>
      <c r="E58" s="37"/>
      <c r="F58" s="37"/>
      <c r="G58" s="37"/>
      <c r="H58" s="37"/>
      <c r="I58" s="37"/>
      <c r="J58" s="37"/>
      <c r="K58" s="278" t="e">
        <f>(((E58*ข้อมูล!J34)+(F58*ข้อมูล!J35)+(G58*ข้อมูล!J36)+(H58*ข้อมูล!J37)+(I58*ข้อมูล!J38)+(J58*ข้อมูล!J39))*100)/K1</f>
        <v>#DIV/0!</v>
      </c>
    </row>
    <row r="59" spans="2:11">
      <c r="B59" s="275" t="str">
        <f>ข้อมูลนักศึกษา!B60</f>
        <v/>
      </c>
      <c r="C59" s="284" t="str">
        <f>IF(B59="","",ข้อมูลนักศึกษา!C60)</f>
        <v/>
      </c>
      <c r="D59" s="284" t="str">
        <f>IF(B59="","",ข้อมูลนักศึกษา!D60)</f>
        <v/>
      </c>
      <c r="E59" s="37"/>
      <c r="F59" s="37"/>
      <c r="G59" s="37"/>
      <c r="H59" s="37"/>
      <c r="I59" s="37"/>
      <c r="J59" s="37"/>
      <c r="K59" s="278" t="e">
        <f>(((E59*ข้อมูล!J34)+(F59*ข้อมูล!J35)+(G59*ข้อมูล!J36)+(H59*ข้อมูล!J37)+(I59*ข้อมูล!J38)+(J59*ข้อมูล!J39))*100)/K1</f>
        <v>#DIV/0!</v>
      </c>
    </row>
    <row r="60" spans="2:11">
      <c r="B60" s="275" t="str">
        <f>ข้อมูลนักศึกษา!B61</f>
        <v/>
      </c>
      <c r="C60" s="284" t="str">
        <f>IF(B60="","",ข้อมูลนักศึกษา!C61)</f>
        <v/>
      </c>
      <c r="D60" s="284" t="str">
        <f>IF(B60="","",ข้อมูลนักศึกษา!D61)</f>
        <v/>
      </c>
      <c r="E60" s="37"/>
      <c r="F60" s="37"/>
      <c r="G60" s="37"/>
      <c r="H60" s="37"/>
      <c r="I60" s="37"/>
      <c r="J60" s="37"/>
      <c r="K60" s="278" t="e">
        <f>(((E60*ข้อมูล!J34)+(F60*ข้อมูล!J35)+(G60*ข้อมูล!J36)+(H60*ข้อมูล!J37)+(I60*ข้อมูล!J38)+(J60*ข้อมูล!J39))*100)/K1</f>
        <v>#DIV/0!</v>
      </c>
    </row>
    <row r="61" spans="2:11">
      <c r="B61" s="275" t="str">
        <f>ข้อมูลนักศึกษา!B62</f>
        <v/>
      </c>
      <c r="C61" s="284" t="str">
        <f>IF(B61="","",ข้อมูลนักศึกษา!C62)</f>
        <v/>
      </c>
      <c r="D61" s="284" t="str">
        <f>IF(B61="","",ข้อมูลนักศึกษา!D62)</f>
        <v/>
      </c>
      <c r="E61" s="37"/>
      <c r="F61" s="37"/>
      <c r="G61" s="37"/>
      <c r="H61" s="37"/>
      <c r="I61" s="37"/>
      <c r="J61" s="37"/>
      <c r="K61" s="278" t="e">
        <f>(((E61*ข้อมูล!J34)+(F61*ข้อมูล!J35)+(G61*ข้อมูล!J36)+(H61*ข้อมูล!J37)+(I61*ข้อมูล!J38)+(J61*ข้อมูล!J39))*100)/K1</f>
        <v>#DIV/0!</v>
      </c>
    </row>
    <row r="62" spans="2:11">
      <c r="B62" s="275" t="str">
        <f>ข้อมูลนักศึกษา!B63</f>
        <v/>
      </c>
      <c r="C62" s="284" t="str">
        <f>IF(B62="","",ข้อมูลนักศึกษา!C63)</f>
        <v/>
      </c>
      <c r="D62" s="284" t="str">
        <f>IF(B62="","",ข้อมูลนักศึกษา!D63)</f>
        <v/>
      </c>
      <c r="E62" s="37"/>
      <c r="F62" s="37"/>
      <c r="G62" s="37"/>
      <c r="H62" s="37"/>
      <c r="I62" s="37"/>
      <c r="J62" s="37"/>
      <c r="K62" s="278" t="e">
        <f>(((E62*ข้อมูล!J34)+(F62*ข้อมูล!J35)+(G62*ข้อมูล!J36)+(H62*ข้อมูล!J37)+(I62*ข้อมูล!J38)+(J62*ข้อมูล!J39))*100)/K1</f>
        <v>#DIV/0!</v>
      </c>
    </row>
    <row r="63" spans="2:11">
      <c r="B63" s="275" t="str">
        <f>ข้อมูลนักศึกษา!B64</f>
        <v/>
      </c>
      <c r="C63" s="284" t="str">
        <f>IF(B63="","",ข้อมูลนักศึกษา!C64)</f>
        <v/>
      </c>
      <c r="D63" s="284" t="str">
        <f>IF(B63="","",ข้อมูลนักศึกษา!D64)</f>
        <v/>
      </c>
      <c r="E63" s="37"/>
      <c r="F63" s="37"/>
      <c r="G63" s="37"/>
      <c r="H63" s="37"/>
      <c r="I63" s="37"/>
      <c r="J63" s="37"/>
      <c r="K63" s="278" t="e">
        <f>(((E63*ข้อมูล!J34)+(F63*ข้อมูล!J35)+(G63*ข้อมูล!J36)+(H63*ข้อมูล!J37)+(I63*ข้อมูล!J38)+(J63*ข้อมูล!J39))*100)/K1</f>
        <v>#DIV/0!</v>
      </c>
    </row>
    <row r="64" spans="2:11">
      <c r="B64" s="275" t="str">
        <f>ข้อมูลนักศึกษา!B65</f>
        <v/>
      </c>
      <c r="C64" s="284" t="str">
        <f>IF(B64="","",ข้อมูลนักศึกษา!C65)</f>
        <v/>
      </c>
      <c r="D64" s="284" t="str">
        <f>IF(B64="","",ข้อมูลนักศึกษา!D65)</f>
        <v/>
      </c>
      <c r="E64" s="37"/>
      <c r="F64" s="37"/>
      <c r="G64" s="37"/>
      <c r="H64" s="37"/>
      <c r="I64" s="37"/>
      <c r="J64" s="37"/>
      <c r="K64" s="278" t="e">
        <f>(((E64*ข้อมูล!J34)+(F64*ข้อมูล!J35)+(G64*ข้อมูล!J36)+(H64*ข้อมูล!J37)+(I64*ข้อมูล!J38)+(J64*ข้อมูล!J39))*100)/K1</f>
        <v>#DIV/0!</v>
      </c>
    </row>
    <row r="65" spans="2:11">
      <c r="B65" s="275" t="str">
        <f>ข้อมูลนักศึกษา!B66</f>
        <v/>
      </c>
      <c r="C65" s="284" t="str">
        <f>IF(B65="","",ข้อมูลนักศึกษา!C66)</f>
        <v/>
      </c>
      <c r="D65" s="284" t="str">
        <f>IF(B65="","",ข้อมูลนักศึกษา!D66)</f>
        <v/>
      </c>
      <c r="E65" s="37"/>
      <c r="F65" s="37"/>
      <c r="G65" s="37"/>
      <c r="H65" s="37"/>
      <c r="I65" s="37"/>
      <c r="J65" s="37"/>
      <c r="K65" s="278" t="e">
        <f>(((E65*ข้อมูล!J34)+(F65*ข้อมูล!J35)+(G65*ข้อมูล!J36)+(H65*ข้อมูล!J37)+(I65*ข้อมูล!J38)+(J65*ข้อมูล!J39))*100)/K1</f>
        <v>#DIV/0!</v>
      </c>
    </row>
    <row r="66" spans="2:11">
      <c r="B66" s="275" t="str">
        <f>ข้อมูลนักศึกษา!B67</f>
        <v/>
      </c>
      <c r="C66" s="284" t="str">
        <f>IF(B66="","",ข้อมูลนักศึกษา!C67)</f>
        <v/>
      </c>
      <c r="D66" s="284" t="str">
        <f>IF(B66="","",ข้อมูลนักศึกษา!D67)</f>
        <v/>
      </c>
      <c r="E66" s="37"/>
      <c r="F66" s="37"/>
      <c r="G66" s="37"/>
      <c r="H66" s="37"/>
      <c r="I66" s="37"/>
      <c r="J66" s="37"/>
      <c r="K66" s="278" t="e">
        <f>(((E66*ข้อมูล!J34)+(F66*ข้อมูล!J35)+(G66*ข้อมูล!J36)+(H66*ข้อมูล!J37)+(I66*ข้อมูล!J38)+(J66*ข้อมูล!J39))*100)/K1</f>
        <v>#DIV/0!</v>
      </c>
    </row>
    <row r="67" spans="2:11">
      <c r="B67" s="275" t="str">
        <f>ข้อมูลนักศึกษา!B68</f>
        <v/>
      </c>
      <c r="C67" s="284" t="str">
        <f>IF(B67="","",ข้อมูลนักศึกษา!C68)</f>
        <v/>
      </c>
      <c r="D67" s="284" t="str">
        <f>IF(B67="","",ข้อมูลนักศึกษา!D68)</f>
        <v/>
      </c>
      <c r="E67" s="37"/>
      <c r="F67" s="37"/>
      <c r="G67" s="37"/>
      <c r="H67" s="37"/>
      <c r="I67" s="37"/>
      <c r="J67" s="37"/>
      <c r="K67" s="278" t="e">
        <f>(((E67*ข้อมูล!J34)+(F67*ข้อมูล!J35)+(G67*ข้อมูล!J36)+(H67*ข้อมูล!J37)+(I67*ข้อมูล!J38)+(J67*ข้อมูล!J39))*100)/K1</f>
        <v>#DIV/0!</v>
      </c>
    </row>
    <row r="68" spans="2:11">
      <c r="B68" s="275" t="str">
        <f>ข้อมูลนักศึกษา!B69</f>
        <v/>
      </c>
      <c r="C68" s="284" t="str">
        <f>IF(B68="","",ข้อมูลนักศึกษา!C69)</f>
        <v/>
      </c>
      <c r="D68" s="284" t="str">
        <f>IF(B68="","",ข้อมูลนักศึกษา!D69)</f>
        <v/>
      </c>
      <c r="E68" s="37"/>
      <c r="F68" s="37"/>
      <c r="G68" s="37"/>
      <c r="H68" s="37"/>
      <c r="I68" s="37"/>
      <c r="J68" s="37"/>
      <c r="K68" s="278" t="e">
        <f>(((E68*ข้อมูล!J34)+(F68*ข้อมูล!J35)+(G68*ข้อมูล!J36)+(H68*ข้อมูล!J37)+(I68*ข้อมูล!J38)+(J68*ข้อมูล!J39))*100)/K1</f>
        <v>#DIV/0!</v>
      </c>
    </row>
    <row r="69" spans="2:11">
      <c r="B69" s="275" t="str">
        <f>ข้อมูลนักศึกษา!B70</f>
        <v/>
      </c>
      <c r="C69" s="284" t="str">
        <f>IF(B69="","",ข้อมูลนักศึกษา!C70)</f>
        <v/>
      </c>
      <c r="D69" s="284" t="str">
        <f>IF(B69="","",ข้อมูลนักศึกษา!D70)</f>
        <v/>
      </c>
      <c r="E69" s="37"/>
      <c r="F69" s="37"/>
      <c r="G69" s="37"/>
      <c r="H69" s="37"/>
      <c r="I69" s="37"/>
      <c r="J69" s="37"/>
      <c r="K69" s="278" t="e">
        <f>(((E69*ข้อมูล!J34)+(F69*ข้อมูล!J35)+(G69*ข้อมูล!J36)+(H69*ข้อมูล!J37)+(I69*ข้อมูล!J38)+(J69*ข้อมูล!J39))*100)/K1</f>
        <v>#DIV/0!</v>
      </c>
    </row>
    <row r="70" spans="2:11">
      <c r="B70" s="275" t="str">
        <f>ข้อมูลนักศึกษา!B71</f>
        <v/>
      </c>
      <c r="C70" s="284" t="str">
        <f>IF(B70="","",ข้อมูลนักศึกษา!C71)</f>
        <v/>
      </c>
      <c r="D70" s="284" t="str">
        <f>IF(B70="","",ข้อมูลนักศึกษา!D71)</f>
        <v/>
      </c>
      <c r="E70" s="37"/>
      <c r="F70" s="37"/>
      <c r="G70" s="37"/>
      <c r="H70" s="37"/>
      <c r="I70" s="37"/>
      <c r="J70" s="37"/>
      <c r="K70" s="278" t="e">
        <f>(((E70*ข้อมูล!J34)+(F70*ข้อมูล!J35)+(G70*ข้อมูล!J36)+(H70*ข้อมูล!J37)+(I70*ข้อมูล!J38)+(J70*ข้อมูล!J39))*100)/K1</f>
        <v>#DIV/0!</v>
      </c>
    </row>
    <row r="71" spans="2:11">
      <c r="B71" s="275" t="str">
        <f>ข้อมูลนักศึกษา!B72</f>
        <v/>
      </c>
      <c r="C71" s="284" t="str">
        <f>IF(B71="","",ข้อมูลนักศึกษา!C72)</f>
        <v/>
      </c>
      <c r="D71" s="284" t="str">
        <f>IF(B71="","",ข้อมูลนักศึกษา!D72)</f>
        <v/>
      </c>
      <c r="E71" s="37"/>
      <c r="F71" s="37"/>
      <c r="G71" s="37"/>
      <c r="H71" s="37"/>
      <c r="I71" s="37"/>
      <c r="J71" s="37"/>
      <c r="K71" s="278" t="e">
        <f>(((E71*ข้อมูล!J34)+(F71*ข้อมูล!J35)+(G71*ข้อมูล!J36)+(H71*ข้อมูล!J37)+(I71*ข้อมูล!J38)+(J71*ข้อมูล!J39))*100)/K1</f>
        <v>#DIV/0!</v>
      </c>
    </row>
    <row r="72" spans="2:11">
      <c r="B72" s="275" t="str">
        <f>ข้อมูลนักศึกษา!B73</f>
        <v/>
      </c>
      <c r="C72" s="284" t="str">
        <f>IF(B72="","",ข้อมูลนักศึกษา!C73)</f>
        <v/>
      </c>
      <c r="D72" s="284" t="str">
        <f>IF(B72="","",ข้อมูลนักศึกษา!D73)</f>
        <v/>
      </c>
      <c r="E72" s="37"/>
      <c r="F72" s="37"/>
      <c r="G72" s="37"/>
      <c r="H72" s="37"/>
      <c r="I72" s="37"/>
      <c r="J72" s="37"/>
      <c r="K72" s="278" t="e">
        <f>(((E72*ข้อมูล!J34)+(F72*ข้อมูล!J35)+(G72*ข้อมูล!J36)+(H72*ข้อมูล!J37)+(I72*ข้อมูล!J38)+(J72*ข้อมูล!J39))*100)/K1</f>
        <v>#DIV/0!</v>
      </c>
    </row>
    <row r="73" spans="2:11">
      <c r="B73" s="275" t="str">
        <f>ข้อมูลนักศึกษา!B74</f>
        <v/>
      </c>
      <c r="C73" s="284" t="str">
        <f>IF(B73="","",ข้อมูลนักศึกษา!C74)</f>
        <v/>
      </c>
      <c r="D73" s="284" t="str">
        <f>IF(B73="","",ข้อมูลนักศึกษา!D74)</f>
        <v/>
      </c>
      <c r="E73" s="37"/>
      <c r="F73" s="37"/>
      <c r="G73" s="37"/>
      <c r="H73" s="37"/>
      <c r="I73" s="37"/>
      <c r="J73" s="37"/>
      <c r="K73" s="278" t="e">
        <f>(((E73*ข้อมูล!J34)+(F73*ข้อมูล!J35)+(G73*ข้อมูล!J36)+(H73*ข้อมูล!J37)+(I73*ข้อมูล!J38)+(J73*ข้อมูล!J39))*100)/K1</f>
        <v>#DIV/0!</v>
      </c>
    </row>
    <row r="74" spans="2:11">
      <c r="B74" s="275" t="str">
        <f>ข้อมูลนักศึกษา!B75</f>
        <v/>
      </c>
      <c r="C74" s="284" t="str">
        <f>IF(B74="","",ข้อมูลนักศึกษา!C75)</f>
        <v/>
      </c>
      <c r="D74" s="284" t="str">
        <f>IF(B74="","",ข้อมูลนักศึกษา!D75)</f>
        <v/>
      </c>
      <c r="E74" s="37"/>
      <c r="F74" s="37"/>
      <c r="G74" s="37"/>
      <c r="H74" s="37"/>
      <c r="I74" s="37"/>
      <c r="J74" s="37"/>
      <c r="K74" s="278" t="e">
        <f>(((E74*ข้อมูล!J34)+(F74*ข้อมูล!J35)+(G74*ข้อมูล!J36)+(H74*ข้อมูล!J37)+(I74*ข้อมูล!J38)+(J74*ข้อมูล!J39))*100)/K1</f>
        <v>#DIV/0!</v>
      </c>
    </row>
  </sheetData>
  <sheetProtection sheet="1" objects="1" scenarios="1" selectLockedCells="1"/>
  <mergeCells count="10">
    <mergeCell ref="L6:M6"/>
    <mergeCell ref="L7:M7"/>
    <mergeCell ref="L8:M8"/>
    <mergeCell ref="C1:C3"/>
    <mergeCell ref="D1:D3"/>
    <mergeCell ref="B1:B3"/>
    <mergeCell ref="E1:J1"/>
    <mergeCell ref="L1:M2"/>
    <mergeCell ref="L5:M5"/>
    <mergeCell ref="K3:N3"/>
  </mergeCells>
  <conditionalFormatting sqref="E3">
    <cfRule type="cellIs" dxfId="235" priority="13" operator="greaterThan">
      <formula>0</formula>
    </cfRule>
  </conditionalFormatting>
  <conditionalFormatting sqref="E3:J3">
    <cfRule type="cellIs" dxfId="234" priority="10" operator="equal">
      <formula>0</formula>
    </cfRule>
  </conditionalFormatting>
  <conditionalFormatting sqref="F3:J3">
    <cfRule type="cellIs" dxfId="233" priority="9" operator="greaterThan">
      <formula>1</formula>
    </cfRule>
  </conditionalFormatting>
  <conditionalFormatting sqref="E2">
    <cfRule type="notContainsBlanks" dxfId="232" priority="15">
      <formula>LEN(TRIM(E2))&gt;0</formula>
    </cfRule>
  </conditionalFormatting>
  <conditionalFormatting sqref="F2">
    <cfRule type="notContainsBlanks" dxfId="231" priority="7">
      <formula>LEN(TRIM(F2))&gt;0</formula>
    </cfRule>
  </conditionalFormatting>
  <conditionalFormatting sqref="G2">
    <cfRule type="notContainsBlanks" dxfId="230" priority="6">
      <formula>LEN(TRIM(G2))&gt;0</formula>
    </cfRule>
  </conditionalFormatting>
  <conditionalFormatting sqref="H2">
    <cfRule type="notContainsBlanks" dxfId="229" priority="5">
      <formula>LEN(TRIM(H2))&gt;0</formula>
    </cfRule>
  </conditionalFormatting>
  <conditionalFormatting sqref="I2">
    <cfRule type="notContainsBlanks" dxfId="228" priority="16">
      <formula>LEN(TRIM(I2))&gt;0</formula>
    </cfRule>
  </conditionalFormatting>
  <conditionalFormatting sqref="J2">
    <cfRule type="notContainsBlanks" dxfId="227" priority="3">
      <formula>LEN(TRIM(J2))&gt;0</formula>
    </cfRule>
  </conditionalFormatting>
  <conditionalFormatting sqref="E4:J74">
    <cfRule type="cellIs" dxfId="226" priority="2" operator="equal">
      <formula>0</formula>
    </cfRule>
  </conditionalFormatting>
  <pageMargins left="0.7" right="0.7" top="0.75" bottom="0.75" header="0.3" footer="0.3"/>
  <pageSetup scale="46" fitToHeight="0" orientation="portrait" r:id="rId1"/>
  <drawing r:id="rId2"/>
  <picture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74"/>
  <sheetViews>
    <sheetView showGridLines="0" showRowColHeaders="0" zoomScale="120" zoomScaleNormal="120" workbookViewId="0">
      <pane ySplit="3" topLeftCell="A4" activePane="bottomLeft" state="frozen"/>
      <selection activeCell="P22" sqref="P22"/>
      <selection pane="bottomLeft" activeCell="E4" sqref="E4"/>
    </sheetView>
  </sheetViews>
  <sheetFormatPr defaultColWidth="9" defaultRowHeight="21"/>
  <cols>
    <col min="1" max="1" width="5.26953125" style="270" customWidth="1"/>
    <col min="2" max="2" width="5.26953125" style="277" customWidth="1"/>
    <col min="3" max="3" width="14.7265625" style="270" customWidth="1"/>
    <col min="4" max="4" width="21.1796875" style="270" customWidth="1"/>
    <col min="5" max="10" width="10.81640625" style="270" customWidth="1"/>
    <col min="11" max="11" width="8.26953125" style="276" customWidth="1"/>
    <col min="12" max="14" width="8.26953125" style="270" customWidth="1"/>
    <col min="15" max="20" width="9" style="270"/>
    <col min="21" max="16384" width="9" style="1"/>
  </cols>
  <sheetData>
    <row r="1" spans="1:20" s="5" customFormat="1" ht="18.75" customHeight="1">
      <c r="A1" s="269"/>
      <c r="B1" s="481" t="s">
        <v>0</v>
      </c>
      <c r="C1" s="492" t="s">
        <v>1</v>
      </c>
      <c r="D1" s="492" t="s">
        <v>42</v>
      </c>
      <c r="E1" s="482" t="s">
        <v>137</v>
      </c>
      <c r="F1" s="483"/>
      <c r="G1" s="483"/>
      <c r="H1" s="483"/>
      <c r="I1" s="483"/>
      <c r="J1" s="484"/>
      <c r="K1" s="279">
        <f>SUM(E3:J3)</f>
        <v>0</v>
      </c>
      <c r="L1" s="485" t="s">
        <v>53</v>
      </c>
      <c r="M1" s="485"/>
      <c r="N1" s="272">
        <f>ข้อมูล!L4</f>
        <v>0</v>
      </c>
      <c r="O1" s="269"/>
      <c r="P1" s="269"/>
      <c r="Q1" s="269"/>
      <c r="R1" s="269"/>
      <c r="S1" s="269"/>
      <c r="T1" s="269"/>
    </row>
    <row r="2" spans="1:20" s="5" customFormat="1" ht="18.75" customHeight="1" thickBot="1">
      <c r="A2" s="269"/>
      <c r="B2" s="481"/>
      <c r="C2" s="492"/>
      <c r="D2" s="492"/>
      <c r="E2" s="273" t="str">
        <f>IF(ข้อมูล!M4=1,ข้อมูล!M2," ")</f>
        <v xml:space="preserve"> </v>
      </c>
      <c r="F2" s="273" t="str">
        <f>IF(ข้อมูล!N4=1,ข้อมูล!N2," ")</f>
        <v xml:space="preserve"> </v>
      </c>
      <c r="G2" s="273" t="str">
        <f>IF(ข้อมูล!O4=1,ข้อมูล!O2," ")</f>
        <v xml:space="preserve"> </v>
      </c>
      <c r="H2" s="273" t="str">
        <f>IF(ข้อมูล!P4=1,ข้อมูล!P2," ")</f>
        <v xml:space="preserve"> </v>
      </c>
      <c r="I2" s="273" t="str">
        <f>IF(ข้อมูล!Q4=1,ข้อมูล!Q2," ")</f>
        <v xml:space="preserve"> </v>
      </c>
      <c r="J2" s="273" t="str">
        <f>IF(ข้อมูล!R4=1,ข้อมูล!R2," ")</f>
        <v xml:space="preserve"> </v>
      </c>
      <c r="K2" s="280"/>
      <c r="L2" s="485"/>
      <c r="M2" s="485"/>
      <c r="N2" s="281" t="s">
        <v>13</v>
      </c>
      <c r="O2" s="269"/>
      <c r="P2" s="269"/>
      <c r="Q2" s="269"/>
      <c r="R2" s="269"/>
      <c r="S2" s="269"/>
      <c r="T2" s="269"/>
    </row>
    <row r="3" spans="1:20" s="5" customFormat="1" ht="18" customHeight="1">
      <c r="A3" s="269"/>
      <c r="B3" s="481"/>
      <c r="C3" s="492"/>
      <c r="D3" s="492"/>
      <c r="E3" s="273">
        <f>IF(ข้อมูล!M4=1,ข้อมูล!C15,0)</f>
        <v>0</v>
      </c>
      <c r="F3" s="273">
        <f>IF(ข้อมูล!N4=1,ข้อมูล!C16,0)</f>
        <v>0</v>
      </c>
      <c r="G3" s="273">
        <f>IF(ข้อมูล!O4=1,ข้อมูล!C17,0)</f>
        <v>0</v>
      </c>
      <c r="H3" s="273">
        <f>IF(ข้อมูล!P4=1,ข้อมูล!C18,0)</f>
        <v>0</v>
      </c>
      <c r="I3" s="273">
        <f>IF(ข้อมูล!Q4=1,ข้อมูล!C19,0)</f>
        <v>0</v>
      </c>
      <c r="J3" s="273">
        <f>IF(ข้อมูล!R4=1,ข้อมูล!C20,0)</f>
        <v>0</v>
      </c>
      <c r="K3" s="487">
        <f>ข้อมูล!K4</f>
        <v>0</v>
      </c>
      <c r="L3" s="488"/>
      <c r="M3" s="488"/>
      <c r="N3" s="488"/>
      <c r="O3" s="269"/>
      <c r="P3" s="269"/>
      <c r="Q3" s="269"/>
      <c r="R3" s="269"/>
      <c r="S3" s="269"/>
      <c r="T3" s="269"/>
    </row>
    <row r="4" spans="1:20">
      <c r="B4" s="275" t="str">
        <f>ข้อมูลนักศึกษา!B5</f>
        <v/>
      </c>
      <c r="C4" s="284" t="str">
        <f>IF(B4="","",ข้อมูลนักศึกษา!C5)</f>
        <v/>
      </c>
      <c r="D4" s="284" t="str">
        <f>IF(C4="","",ข้อมูลนักศึกษา!D5)</f>
        <v/>
      </c>
      <c r="E4" s="37"/>
      <c r="F4" s="37"/>
      <c r="G4" s="37"/>
      <c r="H4" s="37"/>
      <c r="I4" s="37"/>
      <c r="J4" s="37"/>
      <c r="K4" s="278" t="e">
        <f>(((E4*ข้อมูล!J34)+(F4*ข้อมูล!J35)+(G4*ข้อมูล!J36)+(H4*ข้อมูล!J37)+(I4*ข้อมูล!J38)+(J4*ข้อมูล!J39))*100)/K1</f>
        <v>#DIV/0!</v>
      </c>
    </row>
    <row r="5" spans="1:20">
      <c r="B5" s="275" t="str">
        <f>ข้อมูลนักศึกษา!B6</f>
        <v/>
      </c>
      <c r="C5" s="284" t="str">
        <f>IF(B5="","",ข้อมูลนักศึกษา!C6)</f>
        <v/>
      </c>
      <c r="D5" s="284" t="str">
        <f>IF(C5="","",ข้อมูลนักศึกษา!D6)</f>
        <v/>
      </c>
      <c r="E5" s="37"/>
      <c r="F5" s="37"/>
      <c r="G5" s="37"/>
      <c r="H5" s="37"/>
      <c r="I5" s="37"/>
      <c r="J5" s="37"/>
      <c r="K5" s="278" t="e">
        <f>(((E5*ข้อมูล!J34)+(F5*ข้อมูล!J35)+(G5*ข้อมูล!J36)+(H5*ข้อมูล!J37)+(I5*ข้อมูล!J38)+(J5*ข้อมูล!J39))*100)/K1</f>
        <v>#DIV/0!</v>
      </c>
      <c r="L5" s="486" t="s">
        <v>74</v>
      </c>
      <c r="M5" s="486"/>
    </row>
    <row r="6" spans="1:20">
      <c r="B6" s="275" t="str">
        <f>ข้อมูลนักศึกษา!B7</f>
        <v/>
      </c>
      <c r="C6" s="284" t="str">
        <f>IF(B6="","",ข้อมูลนักศึกษา!C7)</f>
        <v/>
      </c>
      <c r="D6" s="284" t="str">
        <f>IF(C6="","",ข้อมูลนักศึกษา!D7)</f>
        <v/>
      </c>
      <c r="E6" s="37"/>
      <c r="F6" s="37"/>
      <c r="G6" s="37"/>
      <c r="H6" s="37"/>
      <c r="I6" s="37"/>
      <c r="J6" s="37"/>
      <c r="K6" s="278" t="e">
        <f>(((E6*ข้อมูล!J34)+(F6*ข้อมูล!J35)+(G6*ข้อมูล!J36)+(H6*ข้อมูล!J37)+(I6*ข้อมูล!J38)+(J6*ข้อมูล!J39))*100)/K1</f>
        <v>#DIV/0!</v>
      </c>
      <c r="L6" s="489" t="s">
        <v>134</v>
      </c>
      <c r="M6" s="489"/>
    </row>
    <row r="7" spans="1:20">
      <c r="B7" s="275" t="str">
        <f>ข้อมูลนักศึกษา!B8</f>
        <v/>
      </c>
      <c r="C7" s="284" t="str">
        <f>IF(B7="","",ข้อมูลนักศึกษา!C8)</f>
        <v/>
      </c>
      <c r="D7" s="284" t="str">
        <f>IF(C7="","",ข้อมูลนักศึกษา!D8)</f>
        <v/>
      </c>
      <c r="E7" s="37"/>
      <c r="F7" s="37"/>
      <c r="G7" s="37"/>
      <c r="H7" s="37"/>
      <c r="I7" s="37"/>
      <c r="J7" s="37"/>
      <c r="K7" s="278" t="e">
        <f>(((E7*ข้อมูล!J34)+(F7*ข้อมูล!J35)+(G7*ข้อมูล!J36)+(H7*ข้อมูล!J37)+(I7*ข้อมูล!J38)+(J7*ข้อมูล!J39))*100)/K1</f>
        <v>#DIV/0!</v>
      </c>
      <c r="L7" s="486" t="s">
        <v>135</v>
      </c>
      <c r="M7" s="490"/>
    </row>
    <row r="8" spans="1:20">
      <c r="B8" s="275" t="str">
        <f>ข้อมูลนักศึกษา!B9</f>
        <v/>
      </c>
      <c r="C8" s="284" t="str">
        <f>IF(B8="","",ข้อมูลนักศึกษา!C9)</f>
        <v/>
      </c>
      <c r="D8" s="284" t="str">
        <f>IF(C8="","",ข้อมูลนักศึกษา!D9)</f>
        <v/>
      </c>
      <c r="E8" s="37"/>
      <c r="F8" s="37"/>
      <c r="G8" s="37"/>
      <c r="H8" s="37"/>
      <c r="I8" s="37"/>
      <c r="J8" s="37"/>
      <c r="K8" s="278" t="e">
        <f>(((E8*ข้อมูล!J34)+(F8*ข้อมูล!J35)+(G8*ข้อมูล!J36)+(H8*ข้อมูล!J37)+(I8*ข้อมูล!J38)+(J8*ข้อมูล!J39))*100)/K1</f>
        <v>#DIV/0!</v>
      </c>
      <c r="L8" s="491" t="s">
        <v>77</v>
      </c>
      <c r="M8" s="491"/>
    </row>
    <row r="9" spans="1:20">
      <c r="B9" s="275" t="str">
        <f>ข้อมูลนักศึกษา!B10</f>
        <v/>
      </c>
      <c r="C9" s="284" t="str">
        <f>IF(B9="","",ข้อมูลนักศึกษา!C10)</f>
        <v/>
      </c>
      <c r="D9" s="284" t="str">
        <f>IF(C9="","",ข้อมูลนักศึกษา!D10)</f>
        <v/>
      </c>
      <c r="E9" s="37"/>
      <c r="F9" s="37"/>
      <c r="G9" s="37"/>
      <c r="H9" s="37"/>
      <c r="I9" s="37"/>
      <c r="J9" s="37"/>
      <c r="K9" s="278" t="e">
        <f>(((E9*ข้อมูล!J34)+(F9*ข้อมูล!J35)+(G9*ข้อมูล!J36)+(H9*ข้อมูล!J37)+(I9*ข้อมูล!J38)+(J9*ข้อมูล!J39))*100)/K1</f>
        <v>#DIV/0!</v>
      </c>
    </row>
    <row r="10" spans="1:20">
      <c r="B10" s="275" t="str">
        <f>ข้อมูลนักศึกษา!B11</f>
        <v/>
      </c>
      <c r="C10" s="284" t="str">
        <f>IF(B10="","",ข้อมูลนักศึกษา!C11)</f>
        <v/>
      </c>
      <c r="D10" s="284" t="str">
        <f>IF(C10="","",ข้อมูลนักศึกษา!D11)</f>
        <v/>
      </c>
      <c r="E10" s="37"/>
      <c r="F10" s="37"/>
      <c r="G10" s="37"/>
      <c r="H10" s="37"/>
      <c r="I10" s="37"/>
      <c r="J10" s="37"/>
      <c r="K10" s="278" t="e">
        <f>(((E10*ข้อมูล!J34)+(F10*ข้อมูล!J35)+(G10*ข้อมูล!J36)+(H10*ข้อมูล!J37)+(I10*ข้อมูล!J38)+(J10*ข้อมูล!J39))*100)/K1</f>
        <v>#DIV/0!</v>
      </c>
    </row>
    <row r="11" spans="1:20">
      <c r="B11" s="275" t="str">
        <f>ข้อมูลนักศึกษา!B12</f>
        <v/>
      </c>
      <c r="C11" s="284" t="str">
        <f>IF(B11="","",ข้อมูลนักศึกษา!C12)</f>
        <v/>
      </c>
      <c r="D11" s="284" t="str">
        <f>IF(C11="","",ข้อมูลนักศึกษา!D12)</f>
        <v/>
      </c>
      <c r="E11" s="37"/>
      <c r="F11" s="37"/>
      <c r="G11" s="37"/>
      <c r="H11" s="37"/>
      <c r="I11" s="37"/>
      <c r="J11" s="37"/>
      <c r="K11" s="278" t="e">
        <f>(((E11*ข้อมูล!J34)+(F11*ข้อมูล!J35)+(G11*ข้อมูล!J36)+(H11*ข้อมูล!J37)+(I11*ข้อมูล!J38)+(J11*ข้อมูล!J39))*100)/K1</f>
        <v>#DIV/0!</v>
      </c>
    </row>
    <row r="12" spans="1:20">
      <c r="B12" s="275" t="str">
        <f>ข้อมูลนักศึกษา!B13</f>
        <v/>
      </c>
      <c r="C12" s="284" t="str">
        <f>IF(B12="","",ข้อมูลนักศึกษา!C13)</f>
        <v/>
      </c>
      <c r="D12" s="284" t="str">
        <f>IF(C12="","",ข้อมูลนักศึกษา!D13)</f>
        <v/>
      </c>
      <c r="E12" s="37"/>
      <c r="F12" s="37"/>
      <c r="G12" s="37"/>
      <c r="H12" s="37"/>
      <c r="I12" s="37"/>
      <c r="J12" s="37"/>
      <c r="K12" s="278" t="e">
        <f>(((E12*ข้อมูล!J34)+(F12*ข้อมูล!J35)+(G12*ข้อมูล!J36)+(H12*ข้อมูล!J37)+(I12*ข้อมูล!J38)+(J12*ข้อมูล!J39))*100)/K1</f>
        <v>#DIV/0!</v>
      </c>
    </row>
    <row r="13" spans="1:20">
      <c r="B13" s="275" t="str">
        <f>ข้อมูลนักศึกษา!B14</f>
        <v/>
      </c>
      <c r="C13" s="284" t="str">
        <f>IF(B13="","",ข้อมูลนักศึกษา!C14)</f>
        <v/>
      </c>
      <c r="D13" s="284" t="str">
        <f>IF(C13="","",ข้อมูลนักศึกษา!D14)</f>
        <v/>
      </c>
      <c r="E13" s="37"/>
      <c r="F13" s="37"/>
      <c r="G13" s="37"/>
      <c r="H13" s="37"/>
      <c r="I13" s="37"/>
      <c r="J13" s="37"/>
      <c r="K13" s="278" t="e">
        <f>(((E13*ข้อมูล!J34)+(F13*ข้อมูล!J35)+(G13*ข้อมูล!J36)+(H13*ข้อมูล!J37)+(I13*ข้อมูล!J38)+(J13*ข้อมูล!J39))*100)/K1</f>
        <v>#DIV/0!</v>
      </c>
    </row>
    <row r="14" spans="1:20">
      <c r="B14" s="275" t="str">
        <f>ข้อมูลนักศึกษา!B15</f>
        <v/>
      </c>
      <c r="C14" s="284" t="str">
        <f>IF(B14="","",ข้อมูลนักศึกษา!C15)</f>
        <v/>
      </c>
      <c r="D14" s="284" t="str">
        <f>IF(C14="","",ข้อมูลนักศึกษา!D15)</f>
        <v/>
      </c>
      <c r="E14" s="37"/>
      <c r="F14" s="37"/>
      <c r="G14" s="37"/>
      <c r="H14" s="37"/>
      <c r="I14" s="37"/>
      <c r="J14" s="37"/>
      <c r="K14" s="278" t="e">
        <f>(((E14*ข้อมูล!J34)+(F14*ข้อมูล!J35)+(G14*ข้อมูล!J36)+(H14*ข้อมูล!J37)+(I14*ข้อมูล!J38)+(J14*ข้อมูล!J39))*100)/K1</f>
        <v>#DIV/0!</v>
      </c>
    </row>
    <row r="15" spans="1:20">
      <c r="B15" s="275" t="str">
        <f>ข้อมูลนักศึกษา!B16</f>
        <v/>
      </c>
      <c r="C15" s="284" t="str">
        <f>IF(B15="","",ข้อมูลนักศึกษา!C16)</f>
        <v/>
      </c>
      <c r="D15" s="284" t="str">
        <f>IF(C15="","",ข้อมูลนักศึกษา!D16)</f>
        <v/>
      </c>
      <c r="E15" s="37"/>
      <c r="F15" s="37"/>
      <c r="G15" s="37"/>
      <c r="H15" s="37"/>
      <c r="I15" s="37"/>
      <c r="J15" s="37"/>
      <c r="K15" s="278" t="e">
        <f>(((E15*ข้อมูล!J34)+(F15*ข้อมูล!J35)+(G15*ข้อมูล!J36)+(H15*ข้อมูล!J37)+(I15*ข้อมูล!J38)+(J15*ข้อมูล!J39))*100)/K1</f>
        <v>#DIV/0!</v>
      </c>
    </row>
    <row r="16" spans="1:20">
      <c r="B16" s="275" t="str">
        <f>ข้อมูลนักศึกษา!B17</f>
        <v/>
      </c>
      <c r="C16" s="284" t="str">
        <f>IF(B16="","",ข้อมูลนักศึกษา!C17)</f>
        <v/>
      </c>
      <c r="D16" s="284" t="str">
        <f>IF(C16="","",ข้อมูลนักศึกษา!D17)</f>
        <v/>
      </c>
      <c r="E16" s="37"/>
      <c r="F16" s="37"/>
      <c r="G16" s="37"/>
      <c r="H16" s="37"/>
      <c r="I16" s="37"/>
      <c r="J16" s="37"/>
      <c r="K16" s="278" t="e">
        <f>(((E16*ข้อมูล!J34)+(F16*ข้อมูล!J35)+(G16*ข้อมูล!J36)+(H16*ข้อมูล!J37)+(I16*ข้อมูล!J38)+(J16*ข้อมูล!J39))*100)/K1</f>
        <v>#DIV/0!</v>
      </c>
    </row>
    <row r="17" spans="2:11">
      <c r="B17" s="275" t="str">
        <f>ข้อมูลนักศึกษา!B18</f>
        <v/>
      </c>
      <c r="C17" s="284" t="str">
        <f>IF(B17="","",ข้อมูลนักศึกษา!C18)</f>
        <v/>
      </c>
      <c r="D17" s="284" t="str">
        <f>IF(C17="","",ข้อมูลนักศึกษา!D18)</f>
        <v/>
      </c>
      <c r="E17" s="37"/>
      <c r="F17" s="37"/>
      <c r="G17" s="37"/>
      <c r="H17" s="37"/>
      <c r="I17" s="37"/>
      <c r="J17" s="37"/>
      <c r="K17" s="278" t="e">
        <f>(((E17*ข้อมูล!J34)+(F17*ข้อมูล!J35)+(G17*ข้อมูล!J36)+(H17*ข้อมูล!J37)+(I17*ข้อมูล!J38)+(J17*ข้อมูล!J39))*100)/K1</f>
        <v>#DIV/0!</v>
      </c>
    </row>
    <row r="18" spans="2:11">
      <c r="B18" s="275" t="str">
        <f>ข้อมูลนักศึกษา!B19</f>
        <v/>
      </c>
      <c r="C18" s="284" t="str">
        <f>IF(B18="","",ข้อมูลนักศึกษา!C19)</f>
        <v/>
      </c>
      <c r="D18" s="284" t="str">
        <f>IF(C18="","",ข้อมูลนักศึกษา!D19)</f>
        <v/>
      </c>
      <c r="E18" s="37"/>
      <c r="F18" s="37"/>
      <c r="G18" s="37"/>
      <c r="H18" s="37"/>
      <c r="I18" s="37"/>
      <c r="J18" s="37"/>
      <c r="K18" s="278" t="e">
        <f>(((E18*ข้อมูล!J34)+(F18*ข้อมูล!J35)+(G18*ข้อมูล!J36)+(H18*ข้อมูล!J37)+(I18*ข้อมูล!J38)+(J18*ข้อมูล!J39))*100)/K1</f>
        <v>#DIV/0!</v>
      </c>
    </row>
    <row r="19" spans="2:11">
      <c r="B19" s="275" t="str">
        <f>ข้อมูลนักศึกษา!B20</f>
        <v/>
      </c>
      <c r="C19" s="284" t="str">
        <f>IF(B19="","",ข้อมูลนักศึกษา!C20)</f>
        <v/>
      </c>
      <c r="D19" s="284" t="str">
        <f>IF(C19="","",ข้อมูลนักศึกษา!D20)</f>
        <v/>
      </c>
      <c r="E19" s="37"/>
      <c r="F19" s="37"/>
      <c r="G19" s="37"/>
      <c r="H19" s="37"/>
      <c r="I19" s="37"/>
      <c r="J19" s="37"/>
      <c r="K19" s="278" t="e">
        <f>(((E19*ข้อมูล!J34)+(F19*ข้อมูล!J35)+(G19*ข้อมูล!J36)+(H19*ข้อมูล!J37)+(I19*ข้อมูล!J38)+(J19*ข้อมูล!J39))*100)/K1</f>
        <v>#DIV/0!</v>
      </c>
    </row>
    <row r="20" spans="2:11">
      <c r="B20" s="275" t="str">
        <f>ข้อมูลนักศึกษา!B21</f>
        <v/>
      </c>
      <c r="C20" s="284" t="str">
        <f>IF(B20="","",ข้อมูลนักศึกษา!C21)</f>
        <v/>
      </c>
      <c r="D20" s="284" t="str">
        <f>IF(C20="","",ข้อมูลนักศึกษา!D21)</f>
        <v/>
      </c>
      <c r="E20" s="37"/>
      <c r="F20" s="37"/>
      <c r="G20" s="37"/>
      <c r="H20" s="37"/>
      <c r="I20" s="37"/>
      <c r="J20" s="37"/>
      <c r="K20" s="278" t="e">
        <f>(((E20*ข้อมูล!J34)+(F20*ข้อมูล!J35)+(G20*ข้อมูล!J36)+(H20*ข้อมูล!J37)+(I20*ข้อมูล!J38)+(J20*ข้อมูล!J39))*100)/K1</f>
        <v>#DIV/0!</v>
      </c>
    </row>
    <row r="21" spans="2:11">
      <c r="B21" s="275" t="str">
        <f>ข้อมูลนักศึกษา!B22</f>
        <v/>
      </c>
      <c r="C21" s="284" t="str">
        <f>IF(B21="","",ข้อมูลนักศึกษา!C22)</f>
        <v/>
      </c>
      <c r="D21" s="284" t="str">
        <f>IF(C21="","",ข้อมูลนักศึกษา!D22)</f>
        <v/>
      </c>
      <c r="E21" s="37"/>
      <c r="F21" s="37"/>
      <c r="G21" s="37"/>
      <c r="H21" s="37"/>
      <c r="I21" s="37"/>
      <c r="J21" s="37"/>
      <c r="K21" s="278" t="e">
        <f>(((E21*ข้อมูล!J34)+(F21*ข้อมูล!J35)+(G21*ข้อมูล!J36)+(H21*ข้อมูล!J37)+(I21*ข้อมูล!J38)+(J21*ข้อมูล!J39))*100)/K1</f>
        <v>#DIV/0!</v>
      </c>
    </row>
    <row r="22" spans="2:11">
      <c r="B22" s="275" t="str">
        <f>ข้อมูลนักศึกษา!B23</f>
        <v/>
      </c>
      <c r="C22" s="284" t="str">
        <f>IF(B22="","",ข้อมูลนักศึกษา!C23)</f>
        <v/>
      </c>
      <c r="D22" s="284" t="str">
        <f>IF(C22="","",ข้อมูลนักศึกษา!D23)</f>
        <v/>
      </c>
      <c r="E22" s="37"/>
      <c r="F22" s="37"/>
      <c r="G22" s="37"/>
      <c r="H22" s="37"/>
      <c r="I22" s="37"/>
      <c r="J22" s="37"/>
      <c r="K22" s="278" t="e">
        <f>(((E22*ข้อมูล!J34)+(F22*ข้อมูล!J35)+(G22*ข้อมูล!J36)+(H22*ข้อมูล!J37)+(I22*ข้อมูล!J38)+(J22*ข้อมูล!J39))*100)/K1</f>
        <v>#DIV/0!</v>
      </c>
    </row>
    <row r="23" spans="2:11">
      <c r="B23" s="275" t="str">
        <f>ข้อมูลนักศึกษา!B24</f>
        <v/>
      </c>
      <c r="C23" s="284" t="str">
        <f>IF(B23="","",ข้อมูลนักศึกษา!C24)</f>
        <v/>
      </c>
      <c r="D23" s="284" t="str">
        <f>IF(C23="","",ข้อมูลนักศึกษา!D24)</f>
        <v/>
      </c>
      <c r="E23" s="37"/>
      <c r="F23" s="37"/>
      <c r="G23" s="37"/>
      <c r="H23" s="37"/>
      <c r="I23" s="37"/>
      <c r="J23" s="37"/>
      <c r="K23" s="278" t="e">
        <f>(((E23*ข้อมูล!J34)+(F23*ข้อมูล!J35)+(G23*ข้อมูล!J36)+(H23*ข้อมูล!J37)+(I23*ข้อมูล!J38)+(J23*ข้อมูล!J39))*100)/K1</f>
        <v>#DIV/0!</v>
      </c>
    </row>
    <row r="24" spans="2:11">
      <c r="B24" s="275" t="str">
        <f>ข้อมูลนักศึกษา!B25</f>
        <v/>
      </c>
      <c r="C24" s="284" t="str">
        <f>IF(B24="","",ข้อมูลนักศึกษา!C25)</f>
        <v/>
      </c>
      <c r="D24" s="284" t="str">
        <f>IF(C24="","",ข้อมูลนักศึกษา!D25)</f>
        <v/>
      </c>
      <c r="E24" s="37"/>
      <c r="F24" s="37"/>
      <c r="G24" s="37"/>
      <c r="H24" s="37"/>
      <c r="I24" s="37"/>
      <c r="J24" s="37"/>
      <c r="K24" s="278" t="e">
        <f>(((E24*ข้อมูล!J34)+(F24*ข้อมูล!J35)+(G24*ข้อมูล!J36)+(H24*ข้อมูล!J37)+(I24*ข้อมูล!J38)+(J24*ข้อมูล!J39))*100)/K1</f>
        <v>#DIV/0!</v>
      </c>
    </row>
    <row r="25" spans="2:11">
      <c r="B25" s="275" t="str">
        <f>ข้อมูลนักศึกษา!B26</f>
        <v/>
      </c>
      <c r="C25" s="284" t="str">
        <f>IF(B25="","",ข้อมูลนักศึกษา!C26)</f>
        <v/>
      </c>
      <c r="D25" s="284" t="str">
        <f>IF(C25="","",ข้อมูลนักศึกษา!D26)</f>
        <v/>
      </c>
      <c r="E25" s="37"/>
      <c r="F25" s="37"/>
      <c r="G25" s="37"/>
      <c r="H25" s="37"/>
      <c r="I25" s="37"/>
      <c r="J25" s="37"/>
      <c r="K25" s="278" t="e">
        <f>(((E25*ข้อมูล!J34)+(F25*ข้อมูล!J35)+(G25*ข้อมูล!J36)+(H25*ข้อมูล!J37)+(I25*ข้อมูล!J38)+(J25*ข้อมูล!J39))*100)/K1</f>
        <v>#DIV/0!</v>
      </c>
    </row>
    <row r="26" spans="2:11">
      <c r="B26" s="275" t="str">
        <f>ข้อมูลนักศึกษา!B27</f>
        <v/>
      </c>
      <c r="C26" s="284" t="str">
        <f>IF(B26="","",ข้อมูลนักศึกษา!C27)</f>
        <v/>
      </c>
      <c r="D26" s="284" t="str">
        <f>IF(C26="","",ข้อมูลนักศึกษา!D27)</f>
        <v/>
      </c>
      <c r="E26" s="37"/>
      <c r="F26" s="37"/>
      <c r="G26" s="37"/>
      <c r="H26" s="37"/>
      <c r="I26" s="37"/>
      <c r="J26" s="37"/>
      <c r="K26" s="278" t="e">
        <f>(((E26*ข้อมูล!J34)+(F26*ข้อมูล!J35)+(G26*ข้อมูล!J36)+(H26*ข้อมูล!J37)+(I26*ข้อมูล!J38)+(J26*ข้อมูล!J39))*100)/K1</f>
        <v>#DIV/0!</v>
      </c>
    </row>
    <row r="27" spans="2:11">
      <c r="B27" s="275" t="str">
        <f>ข้อมูลนักศึกษา!B28</f>
        <v/>
      </c>
      <c r="C27" s="284" t="str">
        <f>IF(B27="","",ข้อมูลนักศึกษา!C28)</f>
        <v/>
      </c>
      <c r="D27" s="284" t="str">
        <f>IF(C27="","",ข้อมูลนักศึกษา!D28)</f>
        <v/>
      </c>
      <c r="E27" s="37"/>
      <c r="F27" s="37"/>
      <c r="G27" s="37"/>
      <c r="H27" s="37"/>
      <c r="I27" s="37"/>
      <c r="J27" s="37"/>
      <c r="K27" s="278" t="e">
        <f>(((E27*ข้อมูล!J34)+(F27*ข้อมูล!J35)+(G27*ข้อมูล!J36)+(H27*ข้อมูล!J37)+(I27*ข้อมูล!J38)+(J27*ข้อมูล!J39))*100)/K1</f>
        <v>#DIV/0!</v>
      </c>
    </row>
    <row r="28" spans="2:11">
      <c r="B28" s="275" t="str">
        <f>ข้อมูลนักศึกษา!B29</f>
        <v/>
      </c>
      <c r="C28" s="284" t="str">
        <f>IF(B28="","",ข้อมูลนักศึกษา!C29)</f>
        <v/>
      </c>
      <c r="D28" s="284" t="str">
        <f>IF(C28="","",ข้อมูลนักศึกษา!D29)</f>
        <v/>
      </c>
      <c r="E28" s="37"/>
      <c r="F28" s="37"/>
      <c r="G28" s="37"/>
      <c r="H28" s="37"/>
      <c r="I28" s="37"/>
      <c r="J28" s="37"/>
      <c r="K28" s="278" t="e">
        <f>(((E28*ข้อมูล!J34)+(F28*ข้อมูล!J35)+(G28*ข้อมูล!J36)+(H28*ข้อมูล!J37)+(I28*ข้อมูล!J38)+(J28*ข้อมูล!J39))*100)/K1</f>
        <v>#DIV/0!</v>
      </c>
    </row>
    <row r="29" spans="2:11">
      <c r="B29" s="275" t="str">
        <f>ข้อมูลนักศึกษา!B30</f>
        <v/>
      </c>
      <c r="C29" s="284" t="str">
        <f>IF(B29="","",ข้อมูลนักศึกษา!C30)</f>
        <v/>
      </c>
      <c r="D29" s="284" t="str">
        <f>IF(C29="","",ข้อมูลนักศึกษา!D30)</f>
        <v/>
      </c>
      <c r="E29" s="37"/>
      <c r="F29" s="37"/>
      <c r="G29" s="37"/>
      <c r="H29" s="37"/>
      <c r="I29" s="37"/>
      <c r="J29" s="37"/>
      <c r="K29" s="278" t="e">
        <f>(((E29*ข้อมูล!J34)+(F29*ข้อมูล!J35)+(G29*ข้อมูล!J36)+(H29*ข้อมูล!J37)+(I29*ข้อมูล!J38)+(J29*ข้อมูล!J39))*100)/K1</f>
        <v>#DIV/0!</v>
      </c>
    </row>
    <row r="30" spans="2:11">
      <c r="B30" s="275" t="str">
        <f>ข้อมูลนักศึกษา!B31</f>
        <v/>
      </c>
      <c r="C30" s="284" t="str">
        <f>IF(B30="","",ข้อมูลนักศึกษา!C31)</f>
        <v/>
      </c>
      <c r="D30" s="284" t="str">
        <f>IF(C30="","",ข้อมูลนักศึกษา!D31)</f>
        <v/>
      </c>
      <c r="E30" s="37"/>
      <c r="F30" s="37"/>
      <c r="G30" s="37"/>
      <c r="H30" s="37"/>
      <c r="I30" s="37"/>
      <c r="J30" s="37"/>
      <c r="K30" s="278" t="e">
        <f>(((E30*ข้อมูล!J34)+(F30*ข้อมูล!J35)+(G30*ข้อมูล!J36)+(H30*ข้อมูล!J37)+(I30*ข้อมูล!J38)+(J30*ข้อมูล!J39))*100)/K1</f>
        <v>#DIV/0!</v>
      </c>
    </row>
    <row r="31" spans="2:11">
      <c r="B31" s="275" t="str">
        <f>ข้อมูลนักศึกษา!B32</f>
        <v/>
      </c>
      <c r="C31" s="284" t="str">
        <f>IF(B31="","",ข้อมูลนักศึกษา!C32)</f>
        <v/>
      </c>
      <c r="D31" s="284" t="str">
        <f>IF(C31="","",ข้อมูลนักศึกษา!D32)</f>
        <v/>
      </c>
      <c r="E31" s="37"/>
      <c r="F31" s="37"/>
      <c r="G31" s="37"/>
      <c r="H31" s="37"/>
      <c r="I31" s="37"/>
      <c r="J31" s="37"/>
      <c r="K31" s="278" t="e">
        <f>(((E31*ข้อมูล!J34)+(F31*ข้อมูล!J35)+(G31*ข้อมูล!J36)+(H31*ข้อมูล!J37)+(I31*ข้อมูล!J38)+(J31*ข้อมูล!J39))*100)/K1</f>
        <v>#DIV/0!</v>
      </c>
    </row>
    <row r="32" spans="2:11">
      <c r="B32" s="275" t="str">
        <f>ข้อมูลนักศึกษา!B33</f>
        <v/>
      </c>
      <c r="C32" s="284" t="str">
        <f>IF(B32="","",ข้อมูลนักศึกษา!C33)</f>
        <v/>
      </c>
      <c r="D32" s="284" t="str">
        <f>IF(C32="","",ข้อมูลนักศึกษา!D33)</f>
        <v/>
      </c>
      <c r="E32" s="37"/>
      <c r="F32" s="37"/>
      <c r="G32" s="37"/>
      <c r="H32" s="37"/>
      <c r="I32" s="37"/>
      <c r="J32" s="37"/>
      <c r="K32" s="278" t="e">
        <f>(((E32*ข้อมูล!J34)+(F32*ข้อมูล!J35)+(G32*ข้อมูล!J36)+(H32*ข้อมูล!J37)+(I32*ข้อมูล!J38)+(J32*ข้อมูล!J39))*100)/K1</f>
        <v>#DIV/0!</v>
      </c>
    </row>
    <row r="33" spans="2:11">
      <c r="B33" s="275" t="str">
        <f>ข้อมูลนักศึกษา!B34</f>
        <v/>
      </c>
      <c r="C33" s="284" t="str">
        <f>IF(B33="","",ข้อมูลนักศึกษา!C34)</f>
        <v/>
      </c>
      <c r="D33" s="284" t="str">
        <f>IF(C33="","",ข้อมูลนักศึกษา!D34)</f>
        <v/>
      </c>
      <c r="E33" s="37"/>
      <c r="F33" s="37"/>
      <c r="G33" s="37"/>
      <c r="H33" s="37"/>
      <c r="I33" s="37"/>
      <c r="J33" s="37"/>
      <c r="K33" s="278" t="e">
        <f>(((E33*ข้อมูล!J34)+(F33*ข้อมูล!J35)+(G33*ข้อมูล!J36)+(H33*ข้อมูล!J37)+(I33*ข้อมูล!J38)+(J33*ข้อมูล!J39))*100)/K1</f>
        <v>#DIV/0!</v>
      </c>
    </row>
    <row r="34" spans="2:11">
      <c r="B34" s="275" t="str">
        <f>ข้อมูลนักศึกษา!B35</f>
        <v/>
      </c>
      <c r="C34" s="284" t="str">
        <f>IF(B34="","",ข้อมูลนักศึกษา!C35)</f>
        <v/>
      </c>
      <c r="D34" s="284" t="str">
        <f>IF(C34="","",ข้อมูลนักศึกษา!D35)</f>
        <v/>
      </c>
      <c r="E34" s="37"/>
      <c r="F34" s="37"/>
      <c r="G34" s="37"/>
      <c r="H34" s="37"/>
      <c r="I34" s="37"/>
      <c r="J34" s="37"/>
      <c r="K34" s="278" t="e">
        <f>(((E34*ข้อมูล!J34)+(F34*ข้อมูล!J35)+(G34*ข้อมูล!J36)+(H34*ข้อมูล!J37)+(I34*ข้อมูล!J38)+(J34*ข้อมูล!J39))*100)/K1</f>
        <v>#DIV/0!</v>
      </c>
    </row>
    <row r="35" spans="2:11">
      <c r="B35" s="275" t="str">
        <f>ข้อมูลนักศึกษา!B36</f>
        <v/>
      </c>
      <c r="C35" s="284" t="str">
        <f>IF(B35="","",ข้อมูลนักศึกษา!C36)</f>
        <v/>
      </c>
      <c r="D35" s="284" t="str">
        <f>IF(C35="","",ข้อมูลนักศึกษา!D36)</f>
        <v/>
      </c>
      <c r="E35" s="37"/>
      <c r="F35" s="37"/>
      <c r="G35" s="37"/>
      <c r="H35" s="37"/>
      <c r="I35" s="37"/>
      <c r="J35" s="37"/>
      <c r="K35" s="278" t="e">
        <f>(((E35*ข้อมูล!J34)+(F35*ข้อมูล!J35)+(G35*ข้อมูล!J36)+(H35*ข้อมูล!J37)+(I35*ข้อมูล!J38)+(J35*ข้อมูล!J39))*100)/K1</f>
        <v>#DIV/0!</v>
      </c>
    </row>
    <row r="36" spans="2:11">
      <c r="B36" s="275" t="str">
        <f>ข้อมูลนักศึกษา!B37</f>
        <v/>
      </c>
      <c r="C36" s="284" t="str">
        <f>IF(B36="","",ข้อมูลนักศึกษา!C37)</f>
        <v/>
      </c>
      <c r="D36" s="284" t="str">
        <f>IF(C36="","",ข้อมูลนักศึกษา!D37)</f>
        <v/>
      </c>
      <c r="E36" s="37"/>
      <c r="F36" s="37"/>
      <c r="G36" s="37"/>
      <c r="H36" s="37"/>
      <c r="I36" s="37"/>
      <c r="J36" s="37"/>
      <c r="K36" s="278" t="e">
        <f>(((E36*ข้อมูล!J34)+(F36*ข้อมูล!J35)+(G36*ข้อมูล!J36)+(H36*ข้อมูล!J37)+(I36*ข้อมูล!J38)+(J36*ข้อมูล!J39))*100)/K1</f>
        <v>#DIV/0!</v>
      </c>
    </row>
    <row r="37" spans="2:11">
      <c r="B37" s="275" t="str">
        <f>ข้อมูลนักศึกษา!B38</f>
        <v/>
      </c>
      <c r="C37" s="284" t="str">
        <f>IF(B37="","",ข้อมูลนักศึกษา!C38)</f>
        <v/>
      </c>
      <c r="D37" s="284" t="str">
        <f>IF(C37="","",ข้อมูลนักศึกษา!D38)</f>
        <v/>
      </c>
      <c r="E37" s="37"/>
      <c r="F37" s="37"/>
      <c r="G37" s="37"/>
      <c r="H37" s="37"/>
      <c r="I37" s="37"/>
      <c r="J37" s="37"/>
      <c r="K37" s="278" t="e">
        <f>(((E37*ข้อมูล!J34)+(F37*ข้อมูล!J35)+(G37*ข้อมูล!J36)+(H37*ข้อมูล!J37)+(I37*ข้อมูล!J38)+(J37*ข้อมูล!J39))*100)/K1</f>
        <v>#DIV/0!</v>
      </c>
    </row>
    <row r="38" spans="2:11">
      <c r="B38" s="275" t="str">
        <f>ข้อมูลนักศึกษา!B39</f>
        <v/>
      </c>
      <c r="C38" s="284" t="str">
        <f>IF(B38="","",ข้อมูลนักศึกษา!C39)</f>
        <v/>
      </c>
      <c r="D38" s="284" t="str">
        <f>IF(C38="","",ข้อมูลนักศึกษา!D39)</f>
        <v/>
      </c>
      <c r="E38" s="37"/>
      <c r="F38" s="37"/>
      <c r="G38" s="37"/>
      <c r="H38" s="37"/>
      <c r="I38" s="37"/>
      <c r="J38" s="37"/>
      <c r="K38" s="278" t="e">
        <f>(((E38*ข้อมูล!J34)+(F38*ข้อมูล!J35)+(G38*ข้อมูล!J36)+(H38*ข้อมูล!J37)+(I38*ข้อมูล!J38)+(J38*ข้อมูล!J39))*100)/K1</f>
        <v>#DIV/0!</v>
      </c>
    </row>
    <row r="39" spans="2:11">
      <c r="B39" s="275" t="str">
        <f>ข้อมูลนักศึกษา!B40</f>
        <v/>
      </c>
      <c r="C39" s="284" t="str">
        <f>IF(B39="","",ข้อมูลนักศึกษา!C40)</f>
        <v/>
      </c>
      <c r="D39" s="284" t="str">
        <f>IF(C39="","",ข้อมูลนักศึกษา!D40)</f>
        <v/>
      </c>
      <c r="E39" s="37"/>
      <c r="F39" s="37"/>
      <c r="G39" s="37"/>
      <c r="H39" s="37"/>
      <c r="I39" s="37"/>
      <c r="J39" s="37"/>
      <c r="K39" s="278" t="e">
        <f>(((E39*ข้อมูล!J34)+(F39*ข้อมูล!J35)+(G39*ข้อมูล!J36)+(H39*ข้อมูล!J37)+(I39*ข้อมูล!J38)+(J39*ข้อมูล!J39))*100)/K1</f>
        <v>#DIV/0!</v>
      </c>
    </row>
    <row r="40" spans="2:11">
      <c r="B40" s="275" t="str">
        <f>ข้อมูลนักศึกษา!B41</f>
        <v/>
      </c>
      <c r="C40" s="284" t="str">
        <f>IF(B40="","",ข้อมูลนักศึกษา!C41)</f>
        <v/>
      </c>
      <c r="D40" s="284" t="str">
        <f>IF(C40="","",ข้อมูลนักศึกษา!D41)</f>
        <v/>
      </c>
      <c r="E40" s="37"/>
      <c r="F40" s="37"/>
      <c r="G40" s="37"/>
      <c r="H40" s="37"/>
      <c r="I40" s="37"/>
      <c r="J40" s="37"/>
      <c r="K40" s="278" t="e">
        <f>(((E40*ข้อมูล!J34)+(F40*ข้อมูล!J35)+(G40*ข้อมูล!J36)+(H40*ข้อมูล!J37)+(I40*ข้อมูล!J38)+(J40*ข้อมูล!J39))*100)/K1</f>
        <v>#DIV/0!</v>
      </c>
    </row>
    <row r="41" spans="2:11">
      <c r="B41" s="275" t="str">
        <f>ข้อมูลนักศึกษา!B42</f>
        <v/>
      </c>
      <c r="C41" s="284" t="str">
        <f>IF(B41="","",ข้อมูลนักศึกษา!C42)</f>
        <v/>
      </c>
      <c r="D41" s="284" t="str">
        <f>IF(C41="","",ข้อมูลนักศึกษา!D42)</f>
        <v/>
      </c>
      <c r="E41" s="37"/>
      <c r="F41" s="37"/>
      <c r="G41" s="37"/>
      <c r="H41" s="37"/>
      <c r="I41" s="37"/>
      <c r="J41" s="37"/>
      <c r="K41" s="278" t="e">
        <f>(((E41*ข้อมูล!J34)+(F41*ข้อมูล!J35)+(G41*ข้อมูล!J36)+(H41*ข้อมูล!J37)+(I41*ข้อมูล!J38)+(J41*ข้อมูล!J39))*100)/K1</f>
        <v>#DIV/0!</v>
      </c>
    </row>
    <row r="42" spans="2:11">
      <c r="B42" s="275" t="str">
        <f>ข้อมูลนักศึกษา!B43</f>
        <v/>
      </c>
      <c r="C42" s="284" t="str">
        <f>IF(B42="","",ข้อมูลนักศึกษา!C43)</f>
        <v/>
      </c>
      <c r="D42" s="284" t="str">
        <f>IF(C42="","",ข้อมูลนักศึกษา!D43)</f>
        <v/>
      </c>
      <c r="E42" s="37"/>
      <c r="F42" s="37"/>
      <c r="G42" s="37"/>
      <c r="H42" s="37"/>
      <c r="I42" s="37"/>
      <c r="J42" s="37"/>
      <c r="K42" s="278" t="e">
        <f>(((E42*ข้อมูล!J34)+(F42*ข้อมูล!J35)+(G42*ข้อมูล!J36)+(H42*ข้อมูล!J37)+(I42*ข้อมูล!J38)+(J42*ข้อมูล!J39))*100)/K1</f>
        <v>#DIV/0!</v>
      </c>
    </row>
    <row r="43" spans="2:11">
      <c r="B43" s="275" t="str">
        <f>ข้อมูลนักศึกษา!B44</f>
        <v/>
      </c>
      <c r="C43" s="284" t="str">
        <f>IF(B43="","",ข้อมูลนักศึกษา!C44)</f>
        <v/>
      </c>
      <c r="D43" s="284" t="str">
        <f>IF(C43="","",ข้อมูลนักศึกษา!D44)</f>
        <v/>
      </c>
      <c r="E43" s="37"/>
      <c r="F43" s="37"/>
      <c r="G43" s="37"/>
      <c r="H43" s="37"/>
      <c r="I43" s="37"/>
      <c r="J43" s="37"/>
      <c r="K43" s="278" t="e">
        <f>(((E43*ข้อมูล!J34)+(F43*ข้อมูล!J35)+(G43*ข้อมูล!J36)+(H43*ข้อมูล!J37)+(I43*ข้อมูล!J38)+(J43*ข้อมูล!J39))*100)/K1</f>
        <v>#DIV/0!</v>
      </c>
    </row>
    <row r="44" spans="2:11">
      <c r="B44" s="275" t="str">
        <f>ข้อมูลนักศึกษา!B45</f>
        <v/>
      </c>
      <c r="C44" s="284" t="str">
        <f>IF(B44="","",ข้อมูลนักศึกษา!C45)</f>
        <v/>
      </c>
      <c r="D44" s="284" t="str">
        <f>IF(C44="","",ข้อมูลนักศึกษา!D45)</f>
        <v/>
      </c>
      <c r="E44" s="37"/>
      <c r="F44" s="37"/>
      <c r="G44" s="37"/>
      <c r="H44" s="37"/>
      <c r="I44" s="37"/>
      <c r="J44" s="37"/>
      <c r="K44" s="278" t="e">
        <f>(((E44*ข้อมูล!J34)+(F44*ข้อมูล!J35)+(G44*ข้อมูล!J36)+(H44*ข้อมูล!J37)+(I44*ข้อมูล!J38)+(J44*ข้อมูล!J39))*100)/K1</f>
        <v>#DIV/0!</v>
      </c>
    </row>
    <row r="45" spans="2:11">
      <c r="B45" s="275" t="str">
        <f>ข้อมูลนักศึกษา!B46</f>
        <v/>
      </c>
      <c r="C45" s="284" t="str">
        <f>IF(B45="","",ข้อมูลนักศึกษา!C46)</f>
        <v/>
      </c>
      <c r="D45" s="284" t="str">
        <f>IF(C45="","",ข้อมูลนักศึกษา!D46)</f>
        <v/>
      </c>
      <c r="E45" s="37"/>
      <c r="F45" s="37"/>
      <c r="G45" s="37"/>
      <c r="H45" s="37"/>
      <c r="I45" s="37"/>
      <c r="J45" s="37"/>
      <c r="K45" s="278" t="e">
        <f>(((E45*ข้อมูล!J34)+(F45*ข้อมูล!J35)+(G45*ข้อมูล!J36)+(H45*ข้อมูล!J37)+(I45*ข้อมูล!J38)+(J45*ข้อมูล!J39))*100)/K1</f>
        <v>#DIV/0!</v>
      </c>
    </row>
    <row r="46" spans="2:11">
      <c r="B46" s="275" t="str">
        <f>ข้อมูลนักศึกษา!B47</f>
        <v/>
      </c>
      <c r="C46" s="284" t="str">
        <f>IF(B46="","",ข้อมูลนักศึกษา!C47)</f>
        <v/>
      </c>
      <c r="D46" s="284" t="str">
        <f>IF(C46="","",ข้อมูลนักศึกษา!D47)</f>
        <v/>
      </c>
      <c r="E46" s="37"/>
      <c r="F46" s="37"/>
      <c r="G46" s="37"/>
      <c r="H46" s="37"/>
      <c r="I46" s="37"/>
      <c r="J46" s="37"/>
      <c r="K46" s="278" t="e">
        <f>(((E46*ข้อมูล!J34)+(F46*ข้อมูล!J35)+(G46*ข้อมูล!J36)+(H46*ข้อมูล!J37)+(I46*ข้อมูล!J38)+(J46*ข้อมูล!J39))*100)/K1</f>
        <v>#DIV/0!</v>
      </c>
    </row>
    <row r="47" spans="2:11">
      <c r="B47" s="275" t="str">
        <f>ข้อมูลนักศึกษา!B48</f>
        <v/>
      </c>
      <c r="C47" s="284" t="str">
        <f>IF(B47="","",ข้อมูลนักศึกษา!C48)</f>
        <v/>
      </c>
      <c r="D47" s="284" t="str">
        <f>IF(C47="","",ข้อมูลนักศึกษา!D48)</f>
        <v/>
      </c>
      <c r="E47" s="37"/>
      <c r="F47" s="37"/>
      <c r="G47" s="37"/>
      <c r="H47" s="37"/>
      <c r="I47" s="37"/>
      <c r="J47" s="37"/>
      <c r="K47" s="278" t="e">
        <f>(((E47*ข้อมูล!J34)+(F47*ข้อมูล!J35)+(G47*ข้อมูล!J36)+(H47*ข้อมูล!J37)+(I47*ข้อมูล!J38)+(J47*ข้อมูล!J39))*100)/K1</f>
        <v>#DIV/0!</v>
      </c>
    </row>
    <row r="48" spans="2:11">
      <c r="B48" s="275" t="str">
        <f>ข้อมูลนักศึกษา!B49</f>
        <v/>
      </c>
      <c r="C48" s="284" t="str">
        <f>IF(B48="","",ข้อมูลนักศึกษา!C49)</f>
        <v/>
      </c>
      <c r="D48" s="284" t="str">
        <f>IF(C48="","",ข้อมูลนักศึกษา!D49)</f>
        <v/>
      </c>
      <c r="E48" s="37"/>
      <c r="F48" s="37"/>
      <c r="G48" s="37"/>
      <c r="H48" s="37"/>
      <c r="I48" s="37"/>
      <c r="J48" s="37"/>
      <c r="K48" s="278" t="e">
        <f>(((E48*ข้อมูล!J34)+(F48*ข้อมูล!J35)+(G48*ข้อมูล!J36)+(H48*ข้อมูล!J37)+(I48*ข้อมูล!J38)+(J48*ข้อมูล!J39))*100)/K1</f>
        <v>#DIV/0!</v>
      </c>
    </row>
    <row r="49" spans="2:11">
      <c r="B49" s="275" t="str">
        <f>ข้อมูลนักศึกษา!B50</f>
        <v/>
      </c>
      <c r="C49" s="284" t="str">
        <f>IF(B49="","",ข้อมูลนักศึกษา!C50)</f>
        <v/>
      </c>
      <c r="D49" s="284" t="str">
        <f>IF(C49="","",ข้อมูลนักศึกษา!D50)</f>
        <v/>
      </c>
      <c r="E49" s="37"/>
      <c r="F49" s="37"/>
      <c r="G49" s="37"/>
      <c r="H49" s="37"/>
      <c r="I49" s="37"/>
      <c r="J49" s="37"/>
      <c r="K49" s="278" t="e">
        <f>(((E49*ข้อมูล!J34)+(F49*ข้อมูล!J35)+(G49*ข้อมูล!J36)+(H49*ข้อมูล!J37)+(I49*ข้อมูล!J38)+(J49*ข้อมูล!J39))*100)/K1</f>
        <v>#DIV/0!</v>
      </c>
    </row>
    <row r="50" spans="2:11">
      <c r="B50" s="275" t="str">
        <f>ข้อมูลนักศึกษา!B51</f>
        <v/>
      </c>
      <c r="C50" s="284" t="str">
        <f>IF(B50="","",ข้อมูลนักศึกษา!C51)</f>
        <v/>
      </c>
      <c r="D50" s="284" t="str">
        <f>IF(C50="","",ข้อมูลนักศึกษา!D51)</f>
        <v/>
      </c>
      <c r="E50" s="37"/>
      <c r="F50" s="37"/>
      <c r="G50" s="37"/>
      <c r="H50" s="37"/>
      <c r="I50" s="37"/>
      <c r="J50" s="37"/>
      <c r="K50" s="278" t="e">
        <f>(((E50*ข้อมูล!J34)+(F50*ข้อมูล!J35)+(G50*ข้อมูล!J36)+(H50*ข้อมูล!J37)+(I50*ข้อมูล!J38)+(J50*ข้อมูล!J39))*100)/K1</f>
        <v>#DIV/0!</v>
      </c>
    </row>
    <row r="51" spans="2:11">
      <c r="B51" s="275" t="str">
        <f>ข้อมูลนักศึกษา!B52</f>
        <v/>
      </c>
      <c r="C51" s="284" t="str">
        <f>IF(B51="","",ข้อมูลนักศึกษา!C52)</f>
        <v/>
      </c>
      <c r="D51" s="284" t="str">
        <f>IF(C51="","",ข้อมูลนักศึกษา!D52)</f>
        <v/>
      </c>
      <c r="E51" s="37"/>
      <c r="F51" s="37"/>
      <c r="G51" s="37"/>
      <c r="H51" s="37"/>
      <c r="I51" s="37"/>
      <c r="J51" s="37"/>
      <c r="K51" s="278" t="e">
        <f>(((E51*ข้อมูล!J34)+(F51*ข้อมูล!J35)+(G51*ข้อมูล!J36)+(H51*ข้อมูล!J37)+(I51*ข้อมูล!J38)+(J51*ข้อมูล!J39))*100)/K1</f>
        <v>#DIV/0!</v>
      </c>
    </row>
    <row r="52" spans="2:11">
      <c r="B52" s="275" t="str">
        <f>ข้อมูลนักศึกษา!B53</f>
        <v/>
      </c>
      <c r="C52" s="284" t="str">
        <f>IF(B52="","",ข้อมูลนักศึกษา!C53)</f>
        <v/>
      </c>
      <c r="D52" s="284" t="str">
        <f>IF(C52="","",ข้อมูลนักศึกษา!D53)</f>
        <v/>
      </c>
      <c r="E52" s="37"/>
      <c r="F52" s="37"/>
      <c r="G52" s="37"/>
      <c r="H52" s="37"/>
      <c r="I52" s="37"/>
      <c r="J52" s="37"/>
      <c r="K52" s="278" t="e">
        <f>(((E52*ข้อมูล!J34)+(F52*ข้อมูล!J35)+(G52*ข้อมูล!J36)+(H52*ข้อมูล!J37)+(I52*ข้อมูล!J38)+(J52*ข้อมูล!J39))*100)/K1</f>
        <v>#DIV/0!</v>
      </c>
    </row>
    <row r="53" spans="2:11">
      <c r="B53" s="275" t="str">
        <f>ข้อมูลนักศึกษา!B54</f>
        <v/>
      </c>
      <c r="C53" s="284" t="str">
        <f>IF(B53="","",ข้อมูลนักศึกษา!C54)</f>
        <v/>
      </c>
      <c r="D53" s="284" t="str">
        <f>IF(C53="","",ข้อมูลนักศึกษา!D54)</f>
        <v/>
      </c>
      <c r="E53" s="37"/>
      <c r="F53" s="37"/>
      <c r="G53" s="37"/>
      <c r="H53" s="37"/>
      <c r="I53" s="37"/>
      <c r="J53" s="37"/>
      <c r="K53" s="278" t="e">
        <f>(((E53*ข้อมูล!J34)+(F53*ข้อมูล!J35)+(G53*ข้อมูล!J36)+(H53*ข้อมูล!J37)+(I53*ข้อมูล!J38)+(J53*ข้อมูล!J39))*100)/K1</f>
        <v>#DIV/0!</v>
      </c>
    </row>
    <row r="54" spans="2:11">
      <c r="B54" s="275" t="str">
        <f>ข้อมูลนักศึกษา!B55</f>
        <v/>
      </c>
      <c r="C54" s="284" t="str">
        <f>IF(B54="","",ข้อมูลนักศึกษา!C55)</f>
        <v/>
      </c>
      <c r="D54" s="284" t="str">
        <f>IF(C54="","",ข้อมูลนักศึกษา!D55)</f>
        <v/>
      </c>
      <c r="E54" s="37"/>
      <c r="F54" s="37"/>
      <c r="G54" s="37"/>
      <c r="H54" s="37"/>
      <c r="I54" s="37"/>
      <c r="J54" s="37"/>
      <c r="K54" s="278" t="e">
        <f>(((E54*ข้อมูล!J34)+(F54*ข้อมูล!J35)+(G54*ข้อมูล!J36)+(H54*ข้อมูล!J37)+(I54*ข้อมูล!J38)+(J54*ข้อมูล!J39))*100)/K1</f>
        <v>#DIV/0!</v>
      </c>
    </row>
    <row r="55" spans="2:11">
      <c r="B55" s="275" t="str">
        <f>ข้อมูลนักศึกษา!B56</f>
        <v/>
      </c>
      <c r="C55" s="284" t="str">
        <f>IF(B55="","",ข้อมูลนักศึกษา!C56)</f>
        <v/>
      </c>
      <c r="D55" s="284" t="str">
        <f>IF(C55="","",ข้อมูลนักศึกษา!D56)</f>
        <v/>
      </c>
      <c r="E55" s="37"/>
      <c r="F55" s="37"/>
      <c r="G55" s="37"/>
      <c r="H55" s="37"/>
      <c r="I55" s="37"/>
      <c r="J55" s="37"/>
      <c r="K55" s="278" t="e">
        <f>(((E55*ข้อมูล!J34)+(F55*ข้อมูล!J35)+(G55*ข้อมูล!J36)+(H55*ข้อมูล!J37)+(I55*ข้อมูล!J38)+(J55*ข้อมูล!J39))*100)/K1</f>
        <v>#DIV/0!</v>
      </c>
    </row>
    <row r="56" spans="2:11">
      <c r="B56" s="275" t="str">
        <f>ข้อมูลนักศึกษา!B57</f>
        <v/>
      </c>
      <c r="C56" s="284" t="str">
        <f>IF(B56="","",ข้อมูลนักศึกษา!C57)</f>
        <v/>
      </c>
      <c r="D56" s="284" t="str">
        <f>IF(C56="","",ข้อมูลนักศึกษา!D57)</f>
        <v/>
      </c>
      <c r="E56" s="37"/>
      <c r="F56" s="37"/>
      <c r="G56" s="37"/>
      <c r="H56" s="37"/>
      <c r="I56" s="37"/>
      <c r="J56" s="37"/>
      <c r="K56" s="278" t="e">
        <f>(((E56*ข้อมูล!J34)+(F56*ข้อมูล!J35)+(G56*ข้อมูล!J36)+(H56*ข้อมูล!J37)+(I56*ข้อมูล!J38)+(J56*ข้อมูล!J39))*100)/K1</f>
        <v>#DIV/0!</v>
      </c>
    </row>
    <row r="57" spans="2:11">
      <c r="B57" s="275" t="str">
        <f>ข้อมูลนักศึกษา!B58</f>
        <v/>
      </c>
      <c r="C57" s="284" t="str">
        <f>IF(B57="","",ข้อมูลนักศึกษา!C58)</f>
        <v/>
      </c>
      <c r="D57" s="284" t="str">
        <f>IF(C57="","",ข้อมูลนักศึกษา!D58)</f>
        <v/>
      </c>
      <c r="E57" s="37"/>
      <c r="F57" s="37"/>
      <c r="G57" s="37"/>
      <c r="H57" s="37"/>
      <c r="I57" s="37"/>
      <c r="J57" s="37"/>
      <c r="K57" s="278" t="e">
        <f>(((E57*ข้อมูล!J34)+(F57*ข้อมูล!J35)+(G57*ข้อมูล!J36)+(H57*ข้อมูล!J37)+(I57*ข้อมูล!J38)+(J57*ข้อมูล!J39))*100)/K1</f>
        <v>#DIV/0!</v>
      </c>
    </row>
    <row r="58" spans="2:11">
      <c r="B58" s="275" t="str">
        <f>ข้อมูลนักศึกษา!B59</f>
        <v/>
      </c>
      <c r="C58" s="284" t="str">
        <f>IF(B58="","",ข้อมูลนักศึกษา!C59)</f>
        <v/>
      </c>
      <c r="D58" s="284" t="str">
        <f>IF(C58="","",ข้อมูลนักศึกษา!D59)</f>
        <v/>
      </c>
      <c r="E58" s="37"/>
      <c r="F58" s="37"/>
      <c r="G58" s="37"/>
      <c r="H58" s="37"/>
      <c r="I58" s="37"/>
      <c r="J58" s="37"/>
      <c r="K58" s="278" t="e">
        <f>(((E58*ข้อมูล!J34)+(F58*ข้อมูล!J35)+(G58*ข้อมูล!J36)+(H58*ข้อมูล!J37)+(I58*ข้อมูล!J38)+(J58*ข้อมูล!J39))*100)/K1</f>
        <v>#DIV/0!</v>
      </c>
    </row>
    <row r="59" spans="2:11">
      <c r="B59" s="275" t="str">
        <f>ข้อมูลนักศึกษา!B60</f>
        <v/>
      </c>
      <c r="C59" s="284" t="str">
        <f>IF(B59="","",ข้อมูลนักศึกษา!C60)</f>
        <v/>
      </c>
      <c r="D59" s="284" t="str">
        <f>IF(C59="","",ข้อมูลนักศึกษา!D60)</f>
        <v/>
      </c>
      <c r="E59" s="37"/>
      <c r="F59" s="37"/>
      <c r="G59" s="37"/>
      <c r="H59" s="37"/>
      <c r="I59" s="37"/>
      <c r="J59" s="37"/>
      <c r="K59" s="278" t="e">
        <f>(((E59*ข้อมูล!J34)+(F59*ข้อมูล!J35)+(G59*ข้อมูล!J36)+(H59*ข้อมูล!J37)+(I59*ข้อมูล!J38)+(J59*ข้อมูล!J39))*100)/K1</f>
        <v>#DIV/0!</v>
      </c>
    </row>
    <row r="60" spans="2:11">
      <c r="B60" s="275" t="str">
        <f>ข้อมูลนักศึกษา!B61</f>
        <v/>
      </c>
      <c r="C60" s="284" t="str">
        <f>IF(B60="","",ข้อมูลนักศึกษา!C61)</f>
        <v/>
      </c>
      <c r="D60" s="284" t="str">
        <f>IF(C60="","",ข้อมูลนักศึกษา!D61)</f>
        <v/>
      </c>
      <c r="E60" s="37"/>
      <c r="F60" s="37"/>
      <c r="G60" s="37"/>
      <c r="H60" s="37"/>
      <c r="I60" s="37"/>
      <c r="J60" s="37"/>
      <c r="K60" s="278" t="e">
        <f>(((E60*ข้อมูล!J34)+(F60*ข้อมูล!J35)+(G60*ข้อมูล!J36)+(H60*ข้อมูล!J37)+(I60*ข้อมูล!J38)+(J60*ข้อมูล!J39))*100)/K1</f>
        <v>#DIV/0!</v>
      </c>
    </row>
    <row r="61" spans="2:11">
      <c r="B61" s="275" t="str">
        <f>ข้อมูลนักศึกษา!B62</f>
        <v/>
      </c>
      <c r="C61" s="284" t="str">
        <f>IF(B61="","",ข้อมูลนักศึกษา!C62)</f>
        <v/>
      </c>
      <c r="D61" s="284" t="str">
        <f>IF(C61="","",ข้อมูลนักศึกษา!D62)</f>
        <v/>
      </c>
      <c r="E61" s="37"/>
      <c r="F61" s="37"/>
      <c r="G61" s="37"/>
      <c r="H61" s="37"/>
      <c r="I61" s="37"/>
      <c r="J61" s="37"/>
      <c r="K61" s="278" t="e">
        <f>(((E61*ข้อมูล!J34)+(F61*ข้อมูล!J35)+(G61*ข้อมูล!J36)+(H61*ข้อมูล!J37)+(I61*ข้อมูล!J38)+(J61*ข้อมูล!J39))*100)/K1</f>
        <v>#DIV/0!</v>
      </c>
    </row>
    <row r="62" spans="2:11">
      <c r="B62" s="275" t="str">
        <f>ข้อมูลนักศึกษา!B63</f>
        <v/>
      </c>
      <c r="C62" s="284" t="str">
        <f>IF(B62="","",ข้อมูลนักศึกษา!C63)</f>
        <v/>
      </c>
      <c r="D62" s="284" t="str">
        <f>IF(C62="","",ข้อมูลนักศึกษา!D63)</f>
        <v/>
      </c>
      <c r="E62" s="37"/>
      <c r="F62" s="37"/>
      <c r="G62" s="37"/>
      <c r="H62" s="37"/>
      <c r="I62" s="37"/>
      <c r="J62" s="37"/>
      <c r="K62" s="278" t="e">
        <f>(((E62*ข้อมูล!J34)+(F62*ข้อมูล!J35)+(G62*ข้อมูล!J36)+(H62*ข้อมูล!J37)+(I62*ข้อมูล!J38)+(J62*ข้อมูล!J39))*100)/K1</f>
        <v>#DIV/0!</v>
      </c>
    </row>
    <row r="63" spans="2:11">
      <c r="B63" s="275" t="str">
        <f>ข้อมูลนักศึกษา!B64</f>
        <v/>
      </c>
      <c r="C63" s="284" t="str">
        <f>IF(B63="","",ข้อมูลนักศึกษา!C64)</f>
        <v/>
      </c>
      <c r="D63" s="284" t="str">
        <f>IF(C63="","",ข้อมูลนักศึกษา!D64)</f>
        <v/>
      </c>
      <c r="E63" s="37"/>
      <c r="F63" s="37"/>
      <c r="G63" s="37"/>
      <c r="H63" s="37"/>
      <c r="I63" s="37"/>
      <c r="J63" s="37"/>
      <c r="K63" s="278" t="e">
        <f>(((E63*ข้อมูล!J34)+(F63*ข้อมูล!J35)+(G63*ข้อมูล!J36)+(H63*ข้อมูล!J37)+(I63*ข้อมูล!J38)+(J63*ข้อมูล!J39))*100)/K1</f>
        <v>#DIV/0!</v>
      </c>
    </row>
    <row r="64" spans="2:11">
      <c r="B64" s="275" t="str">
        <f>ข้อมูลนักศึกษา!B65</f>
        <v/>
      </c>
      <c r="C64" s="284" t="str">
        <f>IF(B64="","",ข้อมูลนักศึกษา!C65)</f>
        <v/>
      </c>
      <c r="D64" s="284" t="str">
        <f>IF(C64="","",ข้อมูลนักศึกษา!D65)</f>
        <v/>
      </c>
      <c r="E64" s="37"/>
      <c r="F64" s="37"/>
      <c r="G64" s="37"/>
      <c r="H64" s="37"/>
      <c r="I64" s="37"/>
      <c r="J64" s="37"/>
      <c r="K64" s="278" t="e">
        <f>(((E64*ข้อมูล!J34)+(F64*ข้อมูล!J35)+(G64*ข้อมูล!J36)+(H64*ข้อมูล!J37)+(I64*ข้อมูล!J38)+(J64*ข้อมูล!J39))*100)/K1</f>
        <v>#DIV/0!</v>
      </c>
    </row>
    <row r="65" spans="2:11">
      <c r="B65" s="275" t="str">
        <f>ข้อมูลนักศึกษา!B66</f>
        <v/>
      </c>
      <c r="C65" s="284" t="str">
        <f>IF(B65="","",ข้อมูลนักศึกษา!C66)</f>
        <v/>
      </c>
      <c r="D65" s="284" t="str">
        <f>IF(C65="","",ข้อมูลนักศึกษา!D66)</f>
        <v/>
      </c>
      <c r="E65" s="37"/>
      <c r="F65" s="37"/>
      <c r="G65" s="37"/>
      <c r="H65" s="37"/>
      <c r="I65" s="37"/>
      <c r="J65" s="37"/>
      <c r="K65" s="278" t="e">
        <f>(((E65*ข้อมูล!J34)+(F65*ข้อมูล!J35)+(G65*ข้อมูล!J36)+(H65*ข้อมูล!J37)+(I65*ข้อมูล!J38)+(J65*ข้อมูล!J39))*100)/K1</f>
        <v>#DIV/0!</v>
      </c>
    </row>
    <row r="66" spans="2:11">
      <c r="B66" s="275" t="str">
        <f>ข้อมูลนักศึกษา!B67</f>
        <v/>
      </c>
      <c r="C66" s="284" t="str">
        <f>IF(B66="","",ข้อมูลนักศึกษา!C67)</f>
        <v/>
      </c>
      <c r="D66" s="284" t="str">
        <f>IF(C66="","",ข้อมูลนักศึกษา!D67)</f>
        <v/>
      </c>
      <c r="E66" s="37"/>
      <c r="F66" s="37"/>
      <c r="G66" s="37"/>
      <c r="H66" s="37"/>
      <c r="I66" s="37"/>
      <c r="J66" s="37"/>
      <c r="K66" s="278" t="e">
        <f>(((E66*ข้อมูล!J34)+(F66*ข้อมูล!J35)+(G66*ข้อมูล!J36)+(H66*ข้อมูล!J37)+(I66*ข้อมูล!J38)+(J66*ข้อมูล!J39))*100)/K1</f>
        <v>#DIV/0!</v>
      </c>
    </row>
    <row r="67" spans="2:11">
      <c r="B67" s="275" t="str">
        <f>ข้อมูลนักศึกษา!B68</f>
        <v/>
      </c>
      <c r="C67" s="284" t="str">
        <f>IF(B67="","",ข้อมูลนักศึกษา!C68)</f>
        <v/>
      </c>
      <c r="D67" s="284" t="str">
        <f>IF(C67="","",ข้อมูลนักศึกษา!D68)</f>
        <v/>
      </c>
      <c r="E67" s="37"/>
      <c r="F67" s="37"/>
      <c r="G67" s="37"/>
      <c r="H67" s="37"/>
      <c r="I67" s="37"/>
      <c r="J67" s="37"/>
      <c r="K67" s="278" t="e">
        <f>(((E67*ข้อมูล!J34)+(F67*ข้อมูล!J35)+(G67*ข้อมูล!J36)+(H67*ข้อมูล!J37)+(I67*ข้อมูล!J38)+(J67*ข้อมูล!J39))*100)/K1</f>
        <v>#DIV/0!</v>
      </c>
    </row>
    <row r="68" spans="2:11">
      <c r="B68" s="275" t="str">
        <f>ข้อมูลนักศึกษา!B69</f>
        <v/>
      </c>
      <c r="C68" s="284" t="str">
        <f>IF(B68="","",ข้อมูลนักศึกษา!C69)</f>
        <v/>
      </c>
      <c r="D68" s="284" t="str">
        <f>IF(C68="","",ข้อมูลนักศึกษา!D69)</f>
        <v/>
      </c>
      <c r="E68" s="37"/>
      <c r="F68" s="37"/>
      <c r="G68" s="37"/>
      <c r="H68" s="37"/>
      <c r="I68" s="37"/>
      <c r="J68" s="37"/>
      <c r="K68" s="278" t="e">
        <f>(((E68*ข้อมูล!J34)+(F68*ข้อมูล!J35)+(G68*ข้อมูล!J36)+(H68*ข้อมูล!J37)+(I68*ข้อมูล!J38)+(J68*ข้อมูล!J39))*100)/K1</f>
        <v>#DIV/0!</v>
      </c>
    </row>
    <row r="69" spans="2:11">
      <c r="B69" s="275" t="str">
        <f>ข้อมูลนักศึกษา!B70</f>
        <v/>
      </c>
      <c r="C69" s="284" t="str">
        <f>IF(B69="","",ข้อมูลนักศึกษา!C70)</f>
        <v/>
      </c>
      <c r="D69" s="284" t="str">
        <f>IF(C69="","",ข้อมูลนักศึกษา!D70)</f>
        <v/>
      </c>
      <c r="E69" s="37"/>
      <c r="F69" s="37"/>
      <c r="G69" s="37"/>
      <c r="H69" s="37"/>
      <c r="I69" s="37"/>
      <c r="J69" s="37"/>
      <c r="K69" s="278" t="e">
        <f>(((E69*ข้อมูล!J34)+(F69*ข้อมูล!J35)+(G69*ข้อมูล!J36)+(H69*ข้อมูล!J37)+(I69*ข้อมูล!J38)+(J69*ข้อมูล!J39))*100)/K1</f>
        <v>#DIV/0!</v>
      </c>
    </row>
    <row r="70" spans="2:11">
      <c r="B70" s="275" t="str">
        <f>ข้อมูลนักศึกษา!B71</f>
        <v/>
      </c>
      <c r="C70" s="284" t="str">
        <f>IF(B70="","",ข้อมูลนักศึกษา!C71)</f>
        <v/>
      </c>
      <c r="D70" s="284" t="str">
        <f>IF(C70="","",ข้อมูลนักศึกษา!D71)</f>
        <v/>
      </c>
      <c r="E70" s="37"/>
      <c r="F70" s="37"/>
      <c r="G70" s="37"/>
      <c r="H70" s="37"/>
      <c r="I70" s="37"/>
      <c r="J70" s="37"/>
      <c r="K70" s="278" t="e">
        <f>(((E70*ข้อมูล!J34)+(F70*ข้อมูล!J35)+(G70*ข้อมูล!J36)+(H70*ข้อมูล!J37)+(I70*ข้อมูล!J38)+(J70*ข้อมูล!J39))*100)/K1</f>
        <v>#DIV/0!</v>
      </c>
    </row>
    <row r="71" spans="2:11">
      <c r="B71" s="275" t="str">
        <f>ข้อมูลนักศึกษา!B72</f>
        <v/>
      </c>
      <c r="C71" s="284" t="str">
        <f>IF(B71="","",ข้อมูลนักศึกษา!C72)</f>
        <v/>
      </c>
      <c r="D71" s="284" t="str">
        <f>IF(C71="","",ข้อมูลนักศึกษา!D72)</f>
        <v/>
      </c>
      <c r="E71" s="37"/>
      <c r="F71" s="37"/>
      <c r="G71" s="37"/>
      <c r="H71" s="37"/>
      <c r="I71" s="37"/>
      <c r="J71" s="37"/>
      <c r="K71" s="278" t="e">
        <f>(((E71*ข้อมูล!J34)+(F71*ข้อมูล!J35)+(G71*ข้อมูล!J36)+(H71*ข้อมูล!J37)+(I71*ข้อมูล!J38)+(J71*ข้อมูล!J39))*100)/K1</f>
        <v>#DIV/0!</v>
      </c>
    </row>
    <row r="72" spans="2:11">
      <c r="B72" s="275" t="str">
        <f>ข้อมูลนักศึกษา!B73</f>
        <v/>
      </c>
      <c r="C72" s="284" t="str">
        <f>IF(B72="","",ข้อมูลนักศึกษา!C73)</f>
        <v/>
      </c>
      <c r="D72" s="284" t="str">
        <f>IF(C72="","",ข้อมูลนักศึกษา!D73)</f>
        <v/>
      </c>
      <c r="E72" s="37"/>
      <c r="F72" s="37"/>
      <c r="G72" s="37"/>
      <c r="H72" s="37"/>
      <c r="I72" s="37"/>
      <c r="J72" s="37"/>
      <c r="K72" s="278" t="e">
        <f>(((E72*ข้อมูล!J34)+(F72*ข้อมูล!J35)+(G72*ข้อมูล!J36)+(H72*ข้อมูล!J37)+(I72*ข้อมูล!J38)+(J72*ข้อมูล!J39))*100)/K1</f>
        <v>#DIV/0!</v>
      </c>
    </row>
    <row r="73" spans="2:11">
      <c r="B73" s="275" t="str">
        <f>ข้อมูลนักศึกษา!B74</f>
        <v/>
      </c>
      <c r="C73" s="284" t="str">
        <f>IF(B73="","",ข้อมูลนักศึกษา!C74)</f>
        <v/>
      </c>
      <c r="D73" s="284" t="str">
        <f>IF(C73="","",ข้อมูลนักศึกษา!D74)</f>
        <v/>
      </c>
      <c r="E73" s="37"/>
      <c r="F73" s="37"/>
      <c r="G73" s="37"/>
      <c r="H73" s="37"/>
      <c r="I73" s="37"/>
      <c r="J73" s="37"/>
      <c r="K73" s="278" t="e">
        <f>(((E73*ข้อมูล!J34)+(F73*ข้อมูล!J35)+(G73*ข้อมูล!J36)+(H73*ข้อมูล!J37)+(I73*ข้อมูล!J38)+(J73*ข้อมูล!J39))*100)/K1</f>
        <v>#DIV/0!</v>
      </c>
    </row>
    <row r="74" spans="2:11">
      <c r="B74" s="275" t="str">
        <f>ข้อมูลนักศึกษา!B75</f>
        <v/>
      </c>
      <c r="C74" s="284" t="str">
        <f>IF(B74="","",ข้อมูลนักศึกษา!C75)</f>
        <v/>
      </c>
      <c r="D74" s="284" t="str">
        <f>IF(C74="","",ข้อมูลนักศึกษา!D75)</f>
        <v/>
      </c>
      <c r="E74" s="37"/>
      <c r="F74" s="37"/>
      <c r="G74" s="37"/>
      <c r="H74" s="37"/>
      <c r="I74" s="37"/>
      <c r="J74" s="37"/>
      <c r="K74" s="278" t="e">
        <f>(((E74*ข้อมูล!J34)+(F74*ข้อมูล!J35)+(G74*ข้อมูล!J36)+(H74*ข้อมูล!J37)+(I74*ข้อมูล!J38)+(J74*ข้อมูล!J39))*100)/K1</f>
        <v>#DIV/0!</v>
      </c>
    </row>
  </sheetData>
  <sheetProtection algorithmName="SHA-512" hashValue="Or0C9s5TxaU+juj0UeCJ/SHKKnjh256j2iWb15+eBydS2TpobAKpJeDv4aLoBAh97PQoin5pfKfA0lz/+mNIRg==" saltValue="34Yk0dLKlR4gE004GaXIuw==" spinCount="100000" sheet="1" objects="1" scenarios="1" selectLockedCells="1"/>
  <mergeCells count="10">
    <mergeCell ref="L5:M5"/>
    <mergeCell ref="L6:M6"/>
    <mergeCell ref="L7:M7"/>
    <mergeCell ref="L8:M8"/>
    <mergeCell ref="B1:B3"/>
    <mergeCell ref="C1:C3"/>
    <mergeCell ref="D1:D3"/>
    <mergeCell ref="E1:J1"/>
    <mergeCell ref="L1:M2"/>
    <mergeCell ref="K3:N3"/>
  </mergeCells>
  <conditionalFormatting sqref="E3:J3">
    <cfRule type="cellIs" dxfId="225" priority="10" operator="equal">
      <formula>0</formula>
    </cfRule>
    <cfRule type="cellIs" dxfId="224" priority="11" operator="greaterThan">
      <formula>1</formula>
    </cfRule>
  </conditionalFormatting>
  <conditionalFormatting sqref="E2">
    <cfRule type="notContainsBlanks" dxfId="223" priority="9">
      <formula>LEN(TRIM(E2))&gt;0</formula>
    </cfRule>
  </conditionalFormatting>
  <conditionalFormatting sqref="F2">
    <cfRule type="notContainsBlanks" dxfId="222" priority="8">
      <formula>LEN(TRIM(F2))&gt;0</formula>
    </cfRule>
  </conditionalFormatting>
  <conditionalFormatting sqref="G2">
    <cfRule type="notContainsBlanks" dxfId="221" priority="7">
      <formula>LEN(TRIM(G2))&gt;0</formula>
    </cfRule>
  </conditionalFormatting>
  <conditionalFormatting sqref="H2">
    <cfRule type="notContainsBlanks" dxfId="220" priority="6">
      <formula>LEN(TRIM(H2))&gt;0</formula>
    </cfRule>
  </conditionalFormatting>
  <conditionalFormatting sqref="I2">
    <cfRule type="notContainsBlanks" dxfId="219" priority="5">
      <formula>LEN(TRIM(I2))&gt;0</formula>
    </cfRule>
  </conditionalFormatting>
  <conditionalFormatting sqref="J2">
    <cfRule type="notContainsBlanks" dxfId="218" priority="4">
      <formula>LEN(TRIM(J2))&gt;0</formula>
    </cfRule>
  </conditionalFormatting>
  <conditionalFormatting sqref="E40:J74 G4:J39">
    <cfRule type="cellIs" dxfId="217" priority="2" operator="equal">
      <formula>0</formula>
    </cfRule>
  </conditionalFormatting>
  <conditionalFormatting sqref="E4:F39">
    <cfRule type="cellIs" dxfId="216" priority="1" operator="equal">
      <formula>0</formula>
    </cfRule>
  </conditionalFormatting>
  <pageMargins left="0.7" right="0.7" top="0.75" bottom="0.75" header="0.3" footer="0.3"/>
  <pageSetup orientation="portrait" horizontalDpi="0" verticalDpi="0" r:id="rId1"/>
  <drawing r:id="rId2"/>
  <picture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74"/>
  <sheetViews>
    <sheetView showGridLines="0" showRowColHeaders="0" zoomScale="120" zoomScaleNormal="120" workbookViewId="0">
      <pane ySplit="3" topLeftCell="A4" activePane="bottomLeft" state="frozen"/>
      <selection activeCell="P22" sqref="P22"/>
      <selection pane="bottomLeft" activeCell="E4" sqref="E4"/>
    </sheetView>
  </sheetViews>
  <sheetFormatPr defaultColWidth="9" defaultRowHeight="21"/>
  <cols>
    <col min="1" max="1" width="5.1796875" style="270" customWidth="1"/>
    <col min="2" max="2" width="5.1796875" style="277" customWidth="1"/>
    <col min="3" max="3" width="14.7265625" style="270" customWidth="1"/>
    <col min="4" max="4" width="21.1796875" style="270" customWidth="1"/>
    <col min="5" max="10" width="10.81640625" style="270" customWidth="1"/>
    <col min="11" max="11" width="8.26953125" style="276" customWidth="1"/>
    <col min="12" max="14" width="8.26953125" style="270" customWidth="1"/>
    <col min="15" max="15" width="9" style="270" customWidth="1"/>
    <col min="16" max="20" width="9" style="270"/>
    <col min="21" max="16384" width="9" style="1"/>
  </cols>
  <sheetData>
    <row r="1" spans="1:20" s="5" customFormat="1" ht="18.75" customHeight="1">
      <c r="A1" s="269"/>
      <c r="B1" s="481" t="s">
        <v>0</v>
      </c>
      <c r="C1" s="492" t="s">
        <v>1</v>
      </c>
      <c r="D1" s="492" t="s">
        <v>42</v>
      </c>
      <c r="E1" s="482" t="s">
        <v>137</v>
      </c>
      <c r="F1" s="483"/>
      <c r="G1" s="483"/>
      <c r="H1" s="483"/>
      <c r="I1" s="483"/>
      <c r="J1" s="484"/>
      <c r="K1" s="279">
        <f>SUM(E3:J3)</f>
        <v>0</v>
      </c>
      <c r="L1" s="485" t="s">
        <v>54</v>
      </c>
      <c r="M1" s="485"/>
      <c r="N1" s="272">
        <f>ข้อมูล!L5</f>
        <v>0</v>
      </c>
      <c r="O1" s="269"/>
      <c r="P1" s="269"/>
      <c r="Q1" s="269"/>
      <c r="R1" s="269"/>
      <c r="S1" s="269"/>
      <c r="T1" s="269"/>
    </row>
    <row r="2" spans="1:20" s="5" customFormat="1" ht="18.75" customHeight="1" thickBot="1">
      <c r="A2" s="269"/>
      <c r="B2" s="481"/>
      <c r="C2" s="492"/>
      <c r="D2" s="492"/>
      <c r="E2" s="273" t="str">
        <f>IF(ข้อมูล!M5=1,ข้อมูล!M2," ")</f>
        <v xml:space="preserve"> </v>
      </c>
      <c r="F2" s="273" t="str">
        <f>IF(ข้อมูล!N5=1,ข้อมูล!N2," ")</f>
        <v xml:space="preserve"> </v>
      </c>
      <c r="G2" s="273" t="str">
        <f>IF(ข้อมูล!O5=1,ข้อมูล!O2," ")</f>
        <v xml:space="preserve"> </v>
      </c>
      <c r="H2" s="273" t="str">
        <f>IF(ข้อมูล!P5=1,ข้อมูล!P2," ")</f>
        <v xml:space="preserve"> </v>
      </c>
      <c r="I2" s="273" t="str">
        <f>IF(ข้อมูล!Q5=1,ข้อมูล!Q2," ")</f>
        <v xml:space="preserve"> </v>
      </c>
      <c r="J2" s="273" t="str">
        <f>IF(ข้อมูล!R5=1,ข้อมูล!R2," ")</f>
        <v xml:space="preserve"> </v>
      </c>
      <c r="K2" s="280"/>
      <c r="L2" s="485"/>
      <c r="M2" s="485"/>
      <c r="N2" s="274" t="s">
        <v>13</v>
      </c>
      <c r="O2" s="269"/>
      <c r="P2" s="269"/>
      <c r="Q2" s="269"/>
      <c r="R2" s="269"/>
      <c r="S2" s="269"/>
      <c r="T2" s="269"/>
    </row>
    <row r="3" spans="1:20" s="5" customFormat="1" ht="18" customHeight="1">
      <c r="A3" s="269"/>
      <c r="B3" s="481"/>
      <c r="C3" s="492"/>
      <c r="D3" s="492"/>
      <c r="E3" s="273">
        <f>IF(ข้อมูล!M5=1,ข้อมูล!C15,0)</f>
        <v>0</v>
      </c>
      <c r="F3" s="273">
        <f>IF(ข้อมูล!N5=1,ข้อมูล!C16,0)</f>
        <v>0</v>
      </c>
      <c r="G3" s="273">
        <f>IF(ข้อมูล!O5=1,ข้อมูล!C17,0)</f>
        <v>0</v>
      </c>
      <c r="H3" s="273">
        <f>IF(ข้อมูล!P5=1,ข้อมูล!C18,0)</f>
        <v>0</v>
      </c>
      <c r="I3" s="273">
        <f>IF(ข้อมูล!Q5=1,ข้อมูล!C19,0)</f>
        <v>0</v>
      </c>
      <c r="J3" s="273">
        <f>IF(ข้อมูล!R5=1,ข้อมูล!C20,0)</f>
        <v>0</v>
      </c>
      <c r="K3" s="488">
        <f>ข้อมูล!K5</f>
        <v>0</v>
      </c>
      <c r="L3" s="488"/>
      <c r="M3" s="488"/>
      <c r="N3" s="488"/>
      <c r="O3" s="269"/>
      <c r="P3" s="269"/>
      <c r="Q3" s="269"/>
      <c r="R3" s="269"/>
      <c r="S3" s="269"/>
      <c r="T3" s="269"/>
    </row>
    <row r="4" spans="1:20">
      <c r="B4" s="275" t="str">
        <f>ข้อมูลนักศึกษา!B5</f>
        <v/>
      </c>
      <c r="C4" s="284" t="str">
        <f>IF(B4="","",ข้อมูลนักศึกษา!C5)</f>
        <v/>
      </c>
      <c r="D4" s="284" t="str">
        <f>IF(C4="","",ข้อมูลนักศึกษา!D5)</f>
        <v/>
      </c>
      <c r="E4" s="37"/>
      <c r="F4" s="37"/>
      <c r="G4" s="37"/>
      <c r="H4" s="37"/>
      <c r="I4" s="37"/>
      <c r="J4" s="37"/>
      <c r="K4" s="278" t="e">
        <f>(((E4*ข้อมูล!J34)+(F4*ข้อมูล!J35)+(G4*ข้อมูล!J36)+(H4*ข้อมูล!J37)+(I4*ข้อมูล!J38)+(J4*ข้อมูล!J39))*100)/K1</f>
        <v>#DIV/0!</v>
      </c>
    </row>
    <row r="5" spans="1:20">
      <c r="B5" s="275" t="str">
        <f>ข้อมูลนักศึกษา!B6</f>
        <v/>
      </c>
      <c r="C5" s="284" t="str">
        <f>IF(B5="","",ข้อมูลนักศึกษา!C6)</f>
        <v/>
      </c>
      <c r="D5" s="284" t="str">
        <f>IF(C5="","",ข้อมูลนักศึกษา!D6)</f>
        <v/>
      </c>
      <c r="E5" s="37"/>
      <c r="F5" s="37"/>
      <c r="G5" s="37"/>
      <c r="H5" s="37"/>
      <c r="I5" s="37"/>
      <c r="J5" s="37"/>
      <c r="K5" s="278" t="e">
        <f>(((E5*ข้อมูล!J34)+(F5*ข้อมูล!J35)+(G5*ข้อมูล!J36)+(H5*ข้อมูล!J37)+(I5*ข้อมูล!J38)+(J5*ข้อมูล!J39))*100)/K1</f>
        <v>#DIV/0!</v>
      </c>
      <c r="L5" s="486" t="s">
        <v>74</v>
      </c>
      <c r="M5" s="486"/>
    </row>
    <row r="6" spans="1:20">
      <c r="B6" s="275" t="str">
        <f>ข้อมูลนักศึกษา!B7</f>
        <v/>
      </c>
      <c r="C6" s="284" t="str">
        <f>IF(B6="","",ข้อมูลนักศึกษา!C7)</f>
        <v/>
      </c>
      <c r="D6" s="284" t="str">
        <f>IF(C6="","",ข้อมูลนักศึกษา!D7)</f>
        <v/>
      </c>
      <c r="E6" s="37"/>
      <c r="F6" s="37"/>
      <c r="G6" s="37"/>
      <c r="H6" s="37"/>
      <c r="I6" s="37"/>
      <c r="J6" s="37"/>
      <c r="K6" s="278" t="e">
        <f>(((E6*ข้อมูล!J34)+(F6*ข้อมูล!J35)+(G6*ข้อมูล!J36)+(H6*ข้อมูล!J37)+(I6*ข้อมูล!J38)+(J6*ข้อมูล!J39))*100)/K1</f>
        <v>#DIV/0!</v>
      </c>
      <c r="L6" s="489" t="s">
        <v>134</v>
      </c>
      <c r="M6" s="489"/>
    </row>
    <row r="7" spans="1:20">
      <c r="B7" s="275" t="str">
        <f>ข้อมูลนักศึกษา!B8</f>
        <v/>
      </c>
      <c r="C7" s="284" t="str">
        <f>IF(B7="","",ข้อมูลนักศึกษา!C8)</f>
        <v/>
      </c>
      <c r="D7" s="284" t="str">
        <f>IF(C7="","",ข้อมูลนักศึกษา!D8)</f>
        <v/>
      </c>
      <c r="E7" s="37"/>
      <c r="F7" s="37"/>
      <c r="G7" s="37"/>
      <c r="H7" s="37"/>
      <c r="I7" s="37"/>
      <c r="J7" s="37"/>
      <c r="K7" s="278" t="e">
        <f>(((E7*ข้อมูล!J34)+(F7*ข้อมูล!J35)+(G7*ข้อมูล!J36)+(H7*ข้อมูล!J37)+(I7*ข้อมูล!J38)+(J7*ข้อมูล!J39))*100)/K1</f>
        <v>#DIV/0!</v>
      </c>
      <c r="L7" s="486" t="s">
        <v>136</v>
      </c>
      <c r="M7" s="490"/>
    </row>
    <row r="8" spans="1:20">
      <c r="B8" s="275" t="str">
        <f>ข้อมูลนักศึกษา!B9</f>
        <v/>
      </c>
      <c r="C8" s="284" t="str">
        <f>IF(B8="","",ข้อมูลนักศึกษา!C9)</f>
        <v/>
      </c>
      <c r="D8" s="284" t="str">
        <f>IF(C8="","",ข้อมูลนักศึกษา!D9)</f>
        <v/>
      </c>
      <c r="E8" s="37"/>
      <c r="F8" s="37"/>
      <c r="G8" s="37"/>
      <c r="H8" s="37"/>
      <c r="I8" s="37"/>
      <c r="J8" s="37"/>
      <c r="K8" s="278" t="e">
        <f>(((E8*ข้อมูล!J34)+(F8*ข้อมูล!J35)+(G8*ข้อมูล!J36)+(H8*ข้อมูล!J37)+(I8*ข้อมูล!J38)+(J8*ข้อมูล!J39))*100)/K1</f>
        <v>#DIV/0!</v>
      </c>
      <c r="L8" s="491" t="s">
        <v>77</v>
      </c>
      <c r="M8" s="491"/>
    </row>
    <row r="9" spans="1:20">
      <c r="B9" s="275" t="str">
        <f>ข้อมูลนักศึกษา!B10</f>
        <v/>
      </c>
      <c r="C9" s="284" t="str">
        <f>IF(B9="","",ข้อมูลนักศึกษา!C10)</f>
        <v/>
      </c>
      <c r="D9" s="284" t="str">
        <f>IF(C9="","",ข้อมูลนักศึกษา!D10)</f>
        <v/>
      </c>
      <c r="E9" s="37"/>
      <c r="F9" s="37"/>
      <c r="G9" s="37"/>
      <c r="H9" s="37"/>
      <c r="I9" s="37"/>
      <c r="J9" s="37"/>
      <c r="K9" s="278" t="e">
        <f>(((E9*ข้อมูล!J34)+(F9*ข้อมูล!J35)+(G9*ข้อมูล!J36)+(H9*ข้อมูล!J37)+(I9*ข้อมูล!J38)+(J9*ข้อมูล!J39))*100)/K1</f>
        <v>#DIV/0!</v>
      </c>
    </row>
    <row r="10" spans="1:20">
      <c r="B10" s="275" t="str">
        <f>ข้อมูลนักศึกษา!B11</f>
        <v/>
      </c>
      <c r="C10" s="284" t="str">
        <f>IF(B10="","",ข้อมูลนักศึกษา!C11)</f>
        <v/>
      </c>
      <c r="D10" s="284" t="str">
        <f>IF(C10="","",ข้อมูลนักศึกษา!D11)</f>
        <v/>
      </c>
      <c r="E10" s="37"/>
      <c r="F10" s="37"/>
      <c r="G10" s="37"/>
      <c r="H10" s="37"/>
      <c r="I10" s="37"/>
      <c r="J10" s="37"/>
      <c r="K10" s="278" t="e">
        <f>(((E10*ข้อมูล!J34)+(F10*ข้อมูล!J35)+(G10*ข้อมูล!J36)+(H10*ข้อมูล!J37)+(I10*ข้อมูล!J38)+(J10*ข้อมูล!J39))*100)/K1</f>
        <v>#DIV/0!</v>
      </c>
    </row>
    <row r="11" spans="1:20">
      <c r="B11" s="275" t="str">
        <f>ข้อมูลนักศึกษา!B12</f>
        <v/>
      </c>
      <c r="C11" s="284" t="str">
        <f>IF(B11="","",ข้อมูลนักศึกษา!C12)</f>
        <v/>
      </c>
      <c r="D11" s="284" t="str">
        <f>IF(C11="","",ข้อมูลนักศึกษา!D12)</f>
        <v/>
      </c>
      <c r="E11" s="37"/>
      <c r="F11" s="37"/>
      <c r="G11" s="37"/>
      <c r="H11" s="37"/>
      <c r="I11" s="37"/>
      <c r="J11" s="37"/>
      <c r="K11" s="278" t="e">
        <f>(((E11*ข้อมูล!J34)+(F11*ข้อมูล!J35)+(G11*ข้อมูล!J36)+(H11*ข้อมูล!J37)+(I11*ข้อมูล!J38)+(J11*ข้อมูล!J39))*100)/K1</f>
        <v>#DIV/0!</v>
      </c>
    </row>
    <row r="12" spans="1:20">
      <c r="B12" s="275" t="str">
        <f>ข้อมูลนักศึกษา!B13</f>
        <v/>
      </c>
      <c r="C12" s="284" t="str">
        <f>IF(B12="","",ข้อมูลนักศึกษา!C13)</f>
        <v/>
      </c>
      <c r="D12" s="284" t="str">
        <f>IF(C12="","",ข้อมูลนักศึกษา!D13)</f>
        <v/>
      </c>
      <c r="E12" s="37"/>
      <c r="F12" s="37"/>
      <c r="G12" s="37"/>
      <c r="H12" s="37"/>
      <c r="I12" s="37"/>
      <c r="J12" s="37"/>
      <c r="K12" s="278" t="e">
        <f>(((E12*ข้อมูล!J34)+(F12*ข้อมูล!J35)+(G12*ข้อมูล!J36)+(H12*ข้อมูล!J37)+(I12*ข้อมูล!J38)+(J12*ข้อมูล!J39))*100)/K1</f>
        <v>#DIV/0!</v>
      </c>
    </row>
    <row r="13" spans="1:20">
      <c r="B13" s="275" t="str">
        <f>ข้อมูลนักศึกษา!B14</f>
        <v/>
      </c>
      <c r="C13" s="284" t="str">
        <f>IF(B13="","",ข้อมูลนักศึกษา!C14)</f>
        <v/>
      </c>
      <c r="D13" s="284" t="str">
        <f>IF(C13="","",ข้อมูลนักศึกษา!D14)</f>
        <v/>
      </c>
      <c r="E13" s="37"/>
      <c r="F13" s="37"/>
      <c r="G13" s="37"/>
      <c r="H13" s="37"/>
      <c r="I13" s="37"/>
      <c r="J13" s="37"/>
      <c r="K13" s="278" t="e">
        <f>(((E13*ข้อมูล!J34)+(F13*ข้อมูล!J35)+(G13*ข้อมูล!J36)+(H13*ข้อมูล!J37)+(I13*ข้อมูล!J38)+(J13*ข้อมูล!J39))*100)/K1</f>
        <v>#DIV/0!</v>
      </c>
    </row>
    <row r="14" spans="1:20">
      <c r="B14" s="275" t="str">
        <f>ข้อมูลนักศึกษา!B15</f>
        <v/>
      </c>
      <c r="C14" s="284" t="str">
        <f>IF(B14="","",ข้อมูลนักศึกษา!C15)</f>
        <v/>
      </c>
      <c r="D14" s="284" t="str">
        <f>IF(C14="","",ข้อมูลนักศึกษา!D15)</f>
        <v/>
      </c>
      <c r="E14" s="37"/>
      <c r="F14" s="37"/>
      <c r="G14" s="37"/>
      <c r="H14" s="37"/>
      <c r="I14" s="37"/>
      <c r="J14" s="37"/>
      <c r="K14" s="278" t="e">
        <f>(((E14*ข้อมูล!J34)+(F14*ข้อมูล!J35)+(G14*ข้อมูล!J36)+(H14*ข้อมูล!J37)+(I14*ข้อมูล!J38)+(J14*ข้อมูล!J39))*100)/K1</f>
        <v>#DIV/0!</v>
      </c>
    </row>
    <row r="15" spans="1:20">
      <c r="B15" s="275" t="str">
        <f>ข้อมูลนักศึกษา!B16</f>
        <v/>
      </c>
      <c r="C15" s="284" t="str">
        <f>IF(B15="","",ข้อมูลนักศึกษา!C16)</f>
        <v/>
      </c>
      <c r="D15" s="284" t="str">
        <f>IF(C15="","",ข้อมูลนักศึกษา!D16)</f>
        <v/>
      </c>
      <c r="E15" s="37"/>
      <c r="F15" s="37"/>
      <c r="G15" s="37"/>
      <c r="H15" s="37"/>
      <c r="I15" s="37"/>
      <c r="J15" s="37"/>
      <c r="K15" s="278" t="e">
        <f>(((E15*ข้อมูล!J34)+(F15*ข้อมูล!J35)+(G15*ข้อมูล!J36)+(H15*ข้อมูล!J37)+(I15*ข้อมูล!J38)+(J15*ข้อมูล!J39))*100)/K1</f>
        <v>#DIV/0!</v>
      </c>
    </row>
    <row r="16" spans="1:20">
      <c r="B16" s="275" t="str">
        <f>ข้อมูลนักศึกษา!B17</f>
        <v/>
      </c>
      <c r="C16" s="284" t="str">
        <f>IF(B16="","",ข้อมูลนักศึกษา!C17)</f>
        <v/>
      </c>
      <c r="D16" s="284" t="str">
        <f>IF(C16="","",ข้อมูลนักศึกษา!D17)</f>
        <v/>
      </c>
      <c r="E16" s="37"/>
      <c r="F16" s="37"/>
      <c r="G16" s="37"/>
      <c r="H16" s="37"/>
      <c r="I16" s="37"/>
      <c r="J16" s="37"/>
      <c r="K16" s="278" t="e">
        <f>(((E16*ข้อมูล!J34)+(F16*ข้อมูล!J35)+(G16*ข้อมูล!J36)+(H16*ข้อมูล!J37)+(I16*ข้อมูล!J38)+(J16*ข้อมูล!J39))*100)/K1</f>
        <v>#DIV/0!</v>
      </c>
    </row>
    <row r="17" spans="2:11">
      <c r="B17" s="275" t="str">
        <f>ข้อมูลนักศึกษา!B18</f>
        <v/>
      </c>
      <c r="C17" s="284" t="str">
        <f>IF(B17="","",ข้อมูลนักศึกษา!C18)</f>
        <v/>
      </c>
      <c r="D17" s="284" t="str">
        <f>IF(C17="","",ข้อมูลนักศึกษา!D18)</f>
        <v/>
      </c>
      <c r="E17" s="37"/>
      <c r="F17" s="37"/>
      <c r="G17" s="37"/>
      <c r="H17" s="37"/>
      <c r="I17" s="37"/>
      <c r="J17" s="37"/>
      <c r="K17" s="278" t="e">
        <f>(((E17*ข้อมูล!J34)+(F17*ข้อมูล!J35)+(G17*ข้อมูล!J36)+(H17*ข้อมูล!J37)+(I17*ข้อมูล!J38)+(J17*ข้อมูล!J39))*100)/K1</f>
        <v>#DIV/0!</v>
      </c>
    </row>
    <row r="18" spans="2:11">
      <c r="B18" s="275" t="str">
        <f>ข้อมูลนักศึกษา!B19</f>
        <v/>
      </c>
      <c r="C18" s="284" t="str">
        <f>IF(B18="","",ข้อมูลนักศึกษา!C19)</f>
        <v/>
      </c>
      <c r="D18" s="284" t="str">
        <f>IF(C18="","",ข้อมูลนักศึกษา!D19)</f>
        <v/>
      </c>
      <c r="E18" s="37"/>
      <c r="F18" s="37"/>
      <c r="G18" s="37"/>
      <c r="H18" s="37"/>
      <c r="I18" s="37"/>
      <c r="J18" s="37"/>
      <c r="K18" s="278" t="e">
        <f>(((E18*ข้อมูล!J34)+(F18*ข้อมูล!J35)+(G18*ข้อมูล!J36)+(H18*ข้อมูล!J37)+(I18*ข้อมูล!J38)+(J18*ข้อมูล!J39))*100)/K1</f>
        <v>#DIV/0!</v>
      </c>
    </row>
    <row r="19" spans="2:11">
      <c r="B19" s="275" t="str">
        <f>ข้อมูลนักศึกษา!B20</f>
        <v/>
      </c>
      <c r="C19" s="284" t="str">
        <f>IF(B19="","",ข้อมูลนักศึกษา!C20)</f>
        <v/>
      </c>
      <c r="D19" s="284" t="str">
        <f>IF(C19="","",ข้อมูลนักศึกษา!D20)</f>
        <v/>
      </c>
      <c r="E19" s="37"/>
      <c r="F19" s="37"/>
      <c r="G19" s="37"/>
      <c r="H19" s="37"/>
      <c r="I19" s="37"/>
      <c r="J19" s="37"/>
      <c r="K19" s="278" t="e">
        <f>(((E19*ข้อมูล!J34)+(F19*ข้อมูล!J35)+(G19*ข้อมูล!J36)+(H19*ข้อมูล!J37)+(I19*ข้อมูล!J38)+(J19*ข้อมูล!J39))*100)/K1</f>
        <v>#DIV/0!</v>
      </c>
    </row>
    <row r="20" spans="2:11">
      <c r="B20" s="275" t="str">
        <f>ข้อมูลนักศึกษา!B21</f>
        <v/>
      </c>
      <c r="C20" s="284" t="str">
        <f>IF(B20="","",ข้อมูลนักศึกษา!C21)</f>
        <v/>
      </c>
      <c r="D20" s="284" t="str">
        <f>IF(C20="","",ข้อมูลนักศึกษา!D21)</f>
        <v/>
      </c>
      <c r="E20" s="37"/>
      <c r="F20" s="37"/>
      <c r="G20" s="37"/>
      <c r="H20" s="37"/>
      <c r="I20" s="37"/>
      <c r="J20" s="37"/>
      <c r="K20" s="278" t="e">
        <f>(((E20*ข้อมูล!J34)+(F20*ข้อมูล!J35)+(G20*ข้อมูล!J36)+(H20*ข้อมูล!J37)+(I20*ข้อมูล!J38)+(J20*ข้อมูล!J39))*100)/K1</f>
        <v>#DIV/0!</v>
      </c>
    </row>
    <row r="21" spans="2:11">
      <c r="B21" s="275" t="str">
        <f>ข้อมูลนักศึกษา!B22</f>
        <v/>
      </c>
      <c r="C21" s="284" t="str">
        <f>IF(B21="","",ข้อมูลนักศึกษา!C22)</f>
        <v/>
      </c>
      <c r="D21" s="284" t="str">
        <f>IF(C21="","",ข้อมูลนักศึกษา!D22)</f>
        <v/>
      </c>
      <c r="E21" s="37"/>
      <c r="F21" s="37"/>
      <c r="G21" s="37"/>
      <c r="H21" s="37"/>
      <c r="I21" s="37"/>
      <c r="J21" s="37"/>
      <c r="K21" s="278" t="e">
        <f>(((E21*ข้อมูล!J34)+(F21*ข้อมูล!J35)+(G21*ข้อมูล!J36)+(H21*ข้อมูล!J37)+(I21*ข้อมูล!J38)+(J21*ข้อมูล!J39))*100)/K1</f>
        <v>#DIV/0!</v>
      </c>
    </row>
    <row r="22" spans="2:11">
      <c r="B22" s="275" t="str">
        <f>ข้อมูลนักศึกษา!B23</f>
        <v/>
      </c>
      <c r="C22" s="284" t="str">
        <f>IF(B22="","",ข้อมูลนักศึกษา!C23)</f>
        <v/>
      </c>
      <c r="D22" s="284" t="str">
        <f>IF(C22="","",ข้อมูลนักศึกษา!D23)</f>
        <v/>
      </c>
      <c r="E22" s="37"/>
      <c r="F22" s="37"/>
      <c r="G22" s="37"/>
      <c r="H22" s="37"/>
      <c r="I22" s="37"/>
      <c r="J22" s="37"/>
      <c r="K22" s="278" t="e">
        <f>(((E22*ข้อมูล!J34)+(F22*ข้อมูล!J35)+(G22*ข้อมูล!J36)+(H22*ข้อมูล!J37)+(I22*ข้อมูล!J38)+(J22*ข้อมูล!J39))*100)/K1</f>
        <v>#DIV/0!</v>
      </c>
    </row>
    <row r="23" spans="2:11">
      <c r="B23" s="275" t="str">
        <f>ข้อมูลนักศึกษา!B24</f>
        <v/>
      </c>
      <c r="C23" s="284" t="str">
        <f>IF(B23="","",ข้อมูลนักศึกษา!C24)</f>
        <v/>
      </c>
      <c r="D23" s="284" t="str">
        <f>IF(C23="","",ข้อมูลนักศึกษา!D24)</f>
        <v/>
      </c>
      <c r="E23" s="37"/>
      <c r="F23" s="37"/>
      <c r="G23" s="37"/>
      <c r="H23" s="37"/>
      <c r="I23" s="37"/>
      <c r="J23" s="37"/>
      <c r="K23" s="278" t="e">
        <f>(((E23*ข้อมูล!J34)+(F23*ข้อมูล!J35)+(G23*ข้อมูล!J36)+(H23*ข้อมูล!J37)+(I23*ข้อมูล!J38)+(J23*ข้อมูล!J39))*100)/K1</f>
        <v>#DIV/0!</v>
      </c>
    </row>
    <row r="24" spans="2:11">
      <c r="B24" s="275" t="str">
        <f>ข้อมูลนักศึกษา!B25</f>
        <v/>
      </c>
      <c r="C24" s="284" t="str">
        <f>IF(B24="","",ข้อมูลนักศึกษา!C25)</f>
        <v/>
      </c>
      <c r="D24" s="284" t="str">
        <f>IF(C24="","",ข้อมูลนักศึกษา!D25)</f>
        <v/>
      </c>
      <c r="E24" s="37"/>
      <c r="F24" s="37"/>
      <c r="G24" s="37"/>
      <c r="H24" s="37"/>
      <c r="I24" s="37"/>
      <c r="J24" s="37"/>
      <c r="K24" s="278" t="e">
        <f>(((E24*ข้อมูล!J34)+(F24*ข้อมูล!J35)+(G24*ข้อมูล!J36)+(H24*ข้อมูล!J37)+(I24*ข้อมูล!J38)+(J24*ข้อมูล!J39))*100)/K1</f>
        <v>#DIV/0!</v>
      </c>
    </row>
    <row r="25" spans="2:11">
      <c r="B25" s="275" t="str">
        <f>ข้อมูลนักศึกษา!B26</f>
        <v/>
      </c>
      <c r="C25" s="284" t="str">
        <f>IF(B25="","",ข้อมูลนักศึกษา!C26)</f>
        <v/>
      </c>
      <c r="D25" s="284" t="str">
        <f>IF(C25="","",ข้อมูลนักศึกษา!D26)</f>
        <v/>
      </c>
      <c r="E25" s="37"/>
      <c r="F25" s="37"/>
      <c r="G25" s="37"/>
      <c r="H25" s="37"/>
      <c r="I25" s="37"/>
      <c r="J25" s="37"/>
      <c r="K25" s="278" t="e">
        <f>(((E25*ข้อมูล!J34)+(F25*ข้อมูล!J35)+(G25*ข้อมูล!J36)+(H25*ข้อมูล!J37)+(I25*ข้อมูล!J38)+(J25*ข้อมูล!J39))*100)/K1</f>
        <v>#DIV/0!</v>
      </c>
    </row>
    <row r="26" spans="2:11">
      <c r="B26" s="275" t="str">
        <f>ข้อมูลนักศึกษา!B27</f>
        <v/>
      </c>
      <c r="C26" s="284" t="str">
        <f>IF(B26="","",ข้อมูลนักศึกษา!C27)</f>
        <v/>
      </c>
      <c r="D26" s="284" t="str">
        <f>IF(C26="","",ข้อมูลนักศึกษา!D27)</f>
        <v/>
      </c>
      <c r="E26" s="37"/>
      <c r="F26" s="37"/>
      <c r="G26" s="37"/>
      <c r="H26" s="37"/>
      <c r="I26" s="37"/>
      <c r="J26" s="37"/>
      <c r="K26" s="278" t="e">
        <f>(((E26*ข้อมูล!J34)+(F26*ข้อมูล!J35)+(G26*ข้อมูล!J36)+(H26*ข้อมูล!J37)+(I26*ข้อมูล!J38)+(J26*ข้อมูล!J39))*100)/K1</f>
        <v>#DIV/0!</v>
      </c>
    </row>
    <row r="27" spans="2:11">
      <c r="B27" s="275" t="str">
        <f>ข้อมูลนักศึกษา!B28</f>
        <v/>
      </c>
      <c r="C27" s="284" t="str">
        <f>IF(B27="","",ข้อมูลนักศึกษา!C28)</f>
        <v/>
      </c>
      <c r="D27" s="284" t="str">
        <f>IF(C27="","",ข้อมูลนักศึกษา!D28)</f>
        <v/>
      </c>
      <c r="E27" s="37"/>
      <c r="F27" s="37"/>
      <c r="G27" s="37"/>
      <c r="H27" s="37"/>
      <c r="I27" s="37"/>
      <c r="J27" s="37"/>
      <c r="K27" s="278" t="e">
        <f>(((E27*ข้อมูล!J34)+(F27*ข้อมูล!J35)+(G27*ข้อมูล!J36)+(H27*ข้อมูล!J37)+(I27*ข้อมูล!J38)+(J27*ข้อมูล!J39))*100)/K1</f>
        <v>#DIV/0!</v>
      </c>
    </row>
    <row r="28" spans="2:11">
      <c r="B28" s="275" t="str">
        <f>ข้อมูลนักศึกษา!B29</f>
        <v/>
      </c>
      <c r="C28" s="284" t="str">
        <f>IF(B28="","",ข้อมูลนักศึกษา!C29)</f>
        <v/>
      </c>
      <c r="D28" s="284" t="str">
        <f>IF(C28="","",ข้อมูลนักศึกษา!D29)</f>
        <v/>
      </c>
      <c r="E28" s="37"/>
      <c r="F28" s="37"/>
      <c r="G28" s="37"/>
      <c r="H28" s="37"/>
      <c r="I28" s="37"/>
      <c r="J28" s="37"/>
      <c r="K28" s="278" t="e">
        <f>(((E28*ข้อมูล!J34)+(F28*ข้อมูล!J35)+(G28*ข้อมูล!J36)+(H28*ข้อมูล!J37)+(I28*ข้อมูล!J38)+(J28*ข้อมูล!J39))*100)/K1</f>
        <v>#DIV/0!</v>
      </c>
    </row>
    <row r="29" spans="2:11">
      <c r="B29" s="275" t="str">
        <f>ข้อมูลนักศึกษา!B30</f>
        <v/>
      </c>
      <c r="C29" s="284" t="str">
        <f>IF(B29="","",ข้อมูลนักศึกษา!C30)</f>
        <v/>
      </c>
      <c r="D29" s="284" t="str">
        <f>IF(C29="","",ข้อมูลนักศึกษา!D30)</f>
        <v/>
      </c>
      <c r="E29" s="37"/>
      <c r="F29" s="37"/>
      <c r="G29" s="37"/>
      <c r="H29" s="37"/>
      <c r="I29" s="37"/>
      <c r="J29" s="37"/>
      <c r="K29" s="278" t="e">
        <f>(((E29*ข้อมูล!J34)+(F29*ข้อมูล!J35)+(G29*ข้อมูล!J36)+(H29*ข้อมูล!J37)+(I29*ข้อมูล!J38)+(J29*ข้อมูล!J39))*100)/K1</f>
        <v>#DIV/0!</v>
      </c>
    </row>
    <row r="30" spans="2:11">
      <c r="B30" s="275" t="str">
        <f>ข้อมูลนักศึกษา!B31</f>
        <v/>
      </c>
      <c r="C30" s="284" t="str">
        <f>IF(B30="","",ข้อมูลนักศึกษา!C31)</f>
        <v/>
      </c>
      <c r="D30" s="284" t="str">
        <f>IF(C30="","",ข้อมูลนักศึกษา!D31)</f>
        <v/>
      </c>
      <c r="E30" s="37"/>
      <c r="F30" s="37"/>
      <c r="G30" s="37"/>
      <c r="H30" s="37"/>
      <c r="I30" s="37"/>
      <c r="J30" s="37"/>
      <c r="K30" s="278" t="e">
        <f>(((E30*ข้อมูล!J34)+(F30*ข้อมูล!J35)+(G30*ข้อมูล!J36)+(H30*ข้อมูล!J37)+(I30*ข้อมูล!J38)+(J30*ข้อมูล!J39))*100)/K1</f>
        <v>#DIV/0!</v>
      </c>
    </row>
    <row r="31" spans="2:11">
      <c r="B31" s="275" t="str">
        <f>ข้อมูลนักศึกษา!B32</f>
        <v/>
      </c>
      <c r="C31" s="284" t="str">
        <f>IF(B31="","",ข้อมูลนักศึกษา!C32)</f>
        <v/>
      </c>
      <c r="D31" s="284" t="str">
        <f>IF(C31="","",ข้อมูลนักศึกษา!D32)</f>
        <v/>
      </c>
      <c r="E31" s="37"/>
      <c r="F31" s="37"/>
      <c r="G31" s="37"/>
      <c r="H31" s="37"/>
      <c r="I31" s="37"/>
      <c r="J31" s="37"/>
      <c r="K31" s="278" t="e">
        <f>(((E31*ข้อมูล!J34)+(F31*ข้อมูล!J35)+(G31*ข้อมูล!J36)+(H31*ข้อมูล!J37)+(I31*ข้อมูล!J38)+(J31*ข้อมูล!J39))*100)/K1</f>
        <v>#DIV/0!</v>
      </c>
    </row>
    <row r="32" spans="2:11">
      <c r="B32" s="275" t="str">
        <f>ข้อมูลนักศึกษา!B33</f>
        <v/>
      </c>
      <c r="C32" s="284" t="str">
        <f>IF(B32="","",ข้อมูลนักศึกษา!C33)</f>
        <v/>
      </c>
      <c r="D32" s="284" t="str">
        <f>IF(C32="","",ข้อมูลนักศึกษา!D33)</f>
        <v/>
      </c>
      <c r="E32" s="37"/>
      <c r="F32" s="37"/>
      <c r="G32" s="37"/>
      <c r="H32" s="37"/>
      <c r="I32" s="37"/>
      <c r="J32" s="37"/>
      <c r="K32" s="278" t="e">
        <f>(((E32*ข้อมูล!J34)+(F32*ข้อมูล!J35)+(G32*ข้อมูล!J36)+(H32*ข้อมูล!J37)+(I32*ข้อมูล!J38)+(J32*ข้อมูล!J39))*100)/K1</f>
        <v>#DIV/0!</v>
      </c>
    </row>
    <row r="33" spans="2:11">
      <c r="B33" s="275" t="str">
        <f>ข้อมูลนักศึกษา!B34</f>
        <v/>
      </c>
      <c r="C33" s="284" t="str">
        <f>IF(B33="","",ข้อมูลนักศึกษา!C34)</f>
        <v/>
      </c>
      <c r="D33" s="284" t="str">
        <f>IF(C33="","",ข้อมูลนักศึกษา!D34)</f>
        <v/>
      </c>
      <c r="E33" s="37"/>
      <c r="F33" s="37"/>
      <c r="G33" s="37"/>
      <c r="H33" s="37"/>
      <c r="I33" s="37"/>
      <c r="J33" s="37"/>
      <c r="K33" s="278" t="e">
        <f>(((E33*ข้อมูล!J34)+(F33*ข้อมูล!J35)+(G33*ข้อมูล!J36)+(H33*ข้อมูล!J37)+(I33*ข้อมูล!J38)+(J33*ข้อมูล!J39))*100)/K1</f>
        <v>#DIV/0!</v>
      </c>
    </row>
    <row r="34" spans="2:11">
      <c r="B34" s="275" t="str">
        <f>ข้อมูลนักศึกษา!B35</f>
        <v/>
      </c>
      <c r="C34" s="284" t="str">
        <f>IF(B34="","",ข้อมูลนักศึกษา!C35)</f>
        <v/>
      </c>
      <c r="D34" s="284" t="str">
        <f>IF(C34="","",ข้อมูลนักศึกษา!D35)</f>
        <v/>
      </c>
      <c r="E34" s="37"/>
      <c r="F34" s="37"/>
      <c r="G34" s="37"/>
      <c r="H34" s="37"/>
      <c r="I34" s="37"/>
      <c r="J34" s="37"/>
      <c r="K34" s="278" t="e">
        <f>(((E34*ข้อมูล!J34)+(F34*ข้อมูล!J35)+(G34*ข้อมูล!J36)+(H34*ข้อมูล!J37)+(I34*ข้อมูล!J38)+(J34*ข้อมูล!J39))*100)/K1</f>
        <v>#DIV/0!</v>
      </c>
    </row>
    <row r="35" spans="2:11">
      <c r="B35" s="275" t="str">
        <f>ข้อมูลนักศึกษา!B36</f>
        <v/>
      </c>
      <c r="C35" s="284" t="str">
        <f>IF(B35="","",ข้อมูลนักศึกษา!C36)</f>
        <v/>
      </c>
      <c r="D35" s="284" t="str">
        <f>IF(C35="","",ข้อมูลนักศึกษา!D36)</f>
        <v/>
      </c>
      <c r="E35" s="37"/>
      <c r="F35" s="37"/>
      <c r="G35" s="37"/>
      <c r="H35" s="37"/>
      <c r="I35" s="37"/>
      <c r="J35" s="37"/>
      <c r="K35" s="278" t="e">
        <f>(((E35*ข้อมูล!J34)+(F35*ข้อมูล!J35)+(G35*ข้อมูล!J36)+(H35*ข้อมูล!J37)+(I35*ข้อมูล!J38)+(J35*ข้อมูล!J39))*100)/K1</f>
        <v>#DIV/0!</v>
      </c>
    </row>
    <row r="36" spans="2:11">
      <c r="B36" s="275" t="str">
        <f>ข้อมูลนักศึกษา!B37</f>
        <v/>
      </c>
      <c r="C36" s="284" t="str">
        <f>IF(B36="","",ข้อมูลนักศึกษา!C37)</f>
        <v/>
      </c>
      <c r="D36" s="284" t="str">
        <f>IF(C36="","",ข้อมูลนักศึกษา!D37)</f>
        <v/>
      </c>
      <c r="E36" s="37"/>
      <c r="F36" s="37"/>
      <c r="G36" s="37"/>
      <c r="H36" s="37"/>
      <c r="I36" s="37"/>
      <c r="J36" s="37"/>
      <c r="K36" s="278" t="e">
        <f>(((E36*ข้อมูล!J34)+(F36*ข้อมูล!J35)+(G36*ข้อมูล!J36)+(H36*ข้อมูล!J37)+(I36*ข้อมูล!J38)+(J36*ข้อมูล!J39))*100)/K1</f>
        <v>#DIV/0!</v>
      </c>
    </row>
    <row r="37" spans="2:11">
      <c r="B37" s="275" t="str">
        <f>ข้อมูลนักศึกษา!B38</f>
        <v/>
      </c>
      <c r="C37" s="284" t="str">
        <f>IF(B37="","",ข้อมูลนักศึกษา!C38)</f>
        <v/>
      </c>
      <c r="D37" s="284" t="str">
        <f>IF(C37="","",ข้อมูลนักศึกษา!D38)</f>
        <v/>
      </c>
      <c r="E37" s="37"/>
      <c r="F37" s="37"/>
      <c r="G37" s="37"/>
      <c r="H37" s="37"/>
      <c r="I37" s="37"/>
      <c r="J37" s="37"/>
      <c r="K37" s="278" t="e">
        <f>(((E37*ข้อมูล!J34)+(F37*ข้อมูล!J35)+(G37*ข้อมูล!J36)+(H37*ข้อมูล!J37)+(I37*ข้อมูล!J38)+(J37*ข้อมูล!J39))*100)/K1</f>
        <v>#DIV/0!</v>
      </c>
    </row>
    <row r="38" spans="2:11">
      <c r="B38" s="275" t="str">
        <f>ข้อมูลนักศึกษา!B39</f>
        <v/>
      </c>
      <c r="C38" s="284" t="str">
        <f>IF(B38="","",ข้อมูลนักศึกษา!C39)</f>
        <v/>
      </c>
      <c r="D38" s="284" t="str">
        <f>IF(C38="","",ข้อมูลนักศึกษา!D39)</f>
        <v/>
      </c>
      <c r="E38" s="37"/>
      <c r="F38" s="37"/>
      <c r="G38" s="37"/>
      <c r="H38" s="37"/>
      <c r="I38" s="37"/>
      <c r="J38" s="37"/>
      <c r="K38" s="278" t="e">
        <f>(((E38*ข้อมูล!J34)+(F38*ข้อมูล!J35)+(G38*ข้อมูล!J36)+(H38*ข้อมูล!J37)+(I38*ข้อมูล!J38)+(J38*ข้อมูล!J39))*100)/K1</f>
        <v>#DIV/0!</v>
      </c>
    </row>
    <row r="39" spans="2:11">
      <c r="B39" s="275" t="str">
        <f>ข้อมูลนักศึกษา!B40</f>
        <v/>
      </c>
      <c r="C39" s="284" t="str">
        <f>IF(B39="","",ข้อมูลนักศึกษา!C40)</f>
        <v/>
      </c>
      <c r="D39" s="284" t="str">
        <f>IF(C39="","",ข้อมูลนักศึกษา!D40)</f>
        <v/>
      </c>
      <c r="E39" s="37"/>
      <c r="F39" s="37"/>
      <c r="G39" s="37"/>
      <c r="H39" s="37"/>
      <c r="I39" s="37"/>
      <c r="J39" s="37"/>
      <c r="K39" s="278" t="e">
        <f>(((E39*ข้อมูล!J34)+(F39*ข้อมูล!J35)+(G39*ข้อมูล!J36)+(H39*ข้อมูล!J37)+(I39*ข้อมูล!J38)+(J39*ข้อมูล!J39))*100)/K1</f>
        <v>#DIV/0!</v>
      </c>
    </row>
    <row r="40" spans="2:11">
      <c r="B40" s="275" t="str">
        <f>ข้อมูลนักศึกษา!B41</f>
        <v/>
      </c>
      <c r="C40" s="284" t="str">
        <f>IF(B40="","",ข้อมูลนักศึกษา!C41)</f>
        <v/>
      </c>
      <c r="D40" s="284" t="str">
        <f>IF(C40="","",ข้อมูลนักศึกษา!D41)</f>
        <v/>
      </c>
      <c r="E40" s="37"/>
      <c r="F40" s="37"/>
      <c r="G40" s="37"/>
      <c r="H40" s="37"/>
      <c r="I40" s="37"/>
      <c r="J40" s="37"/>
      <c r="K40" s="278" t="e">
        <f>(((E40*ข้อมูล!J34)+(F40*ข้อมูล!J35)+(G40*ข้อมูล!J36)+(H40*ข้อมูล!J37)+(I40*ข้อมูล!J38)+(J40*ข้อมูล!J39))*100)/K1</f>
        <v>#DIV/0!</v>
      </c>
    </row>
    <row r="41" spans="2:11">
      <c r="B41" s="275" t="str">
        <f>ข้อมูลนักศึกษา!B42</f>
        <v/>
      </c>
      <c r="C41" s="284" t="str">
        <f>IF(B41="","",ข้อมูลนักศึกษา!C42)</f>
        <v/>
      </c>
      <c r="D41" s="284" t="str">
        <f>IF(C41="","",ข้อมูลนักศึกษา!D42)</f>
        <v/>
      </c>
      <c r="E41" s="37"/>
      <c r="F41" s="37"/>
      <c r="G41" s="37"/>
      <c r="H41" s="37"/>
      <c r="I41" s="37"/>
      <c r="J41" s="37"/>
      <c r="K41" s="278" t="e">
        <f>(((E41*ข้อมูล!J34)+(F41*ข้อมูล!J35)+(G41*ข้อมูล!J36)+(H41*ข้อมูล!J37)+(I41*ข้อมูล!J38)+(J41*ข้อมูล!J39))*100)/K1</f>
        <v>#DIV/0!</v>
      </c>
    </row>
    <row r="42" spans="2:11">
      <c r="B42" s="275" t="str">
        <f>ข้อมูลนักศึกษา!B43</f>
        <v/>
      </c>
      <c r="C42" s="284" t="str">
        <f>IF(B42="","",ข้อมูลนักศึกษา!C43)</f>
        <v/>
      </c>
      <c r="D42" s="284" t="str">
        <f>IF(C42="","",ข้อมูลนักศึกษา!D43)</f>
        <v/>
      </c>
      <c r="E42" s="37"/>
      <c r="F42" s="37"/>
      <c r="G42" s="37"/>
      <c r="H42" s="37"/>
      <c r="I42" s="37"/>
      <c r="J42" s="37"/>
      <c r="K42" s="278" t="e">
        <f>(((E42*ข้อมูล!J34)+(F42*ข้อมูล!J35)+(G42*ข้อมูล!J36)+(H42*ข้อมูล!J37)+(I42*ข้อมูล!J38)+(J42*ข้อมูล!J39))*100)/K1</f>
        <v>#DIV/0!</v>
      </c>
    </row>
    <row r="43" spans="2:11">
      <c r="B43" s="275" t="str">
        <f>ข้อมูลนักศึกษา!B44</f>
        <v/>
      </c>
      <c r="C43" s="284" t="str">
        <f>IF(B43="","",ข้อมูลนักศึกษา!C44)</f>
        <v/>
      </c>
      <c r="D43" s="284" t="str">
        <f>IF(C43="","",ข้อมูลนักศึกษา!D44)</f>
        <v/>
      </c>
      <c r="E43" s="37"/>
      <c r="F43" s="37"/>
      <c r="G43" s="37"/>
      <c r="H43" s="37"/>
      <c r="I43" s="37"/>
      <c r="J43" s="37"/>
      <c r="K43" s="278" t="e">
        <f>(((E43*ข้อมูล!J34)+(F43*ข้อมูล!J35)+(G43*ข้อมูล!J36)+(H43*ข้อมูล!J37)+(I43*ข้อมูล!J38)+(J43*ข้อมูล!J39))*100)/K1</f>
        <v>#DIV/0!</v>
      </c>
    </row>
    <row r="44" spans="2:11">
      <c r="B44" s="275" t="str">
        <f>ข้อมูลนักศึกษา!B45</f>
        <v/>
      </c>
      <c r="C44" s="284" t="str">
        <f>IF(B44="","",ข้อมูลนักศึกษา!C45)</f>
        <v/>
      </c>
      <c r="D44" s="284" t="str">
        <f>IF(C44="","",ข้อมูลนักศึกษา!D45)</f>
        <v/>
      </c>
      <c r="E44" s="37"/>
      <c r="F44" s="37"/>
      <c r="G44" s="37"/>
      <c r="H44" s="37"/>
      <c r="I44" s="37"/>
      <c r="J44" s="37"/>
      <c r="K44" s="278" t="e">
        <f>(((E44*ข้อมูล!J34)+(F44*ข้อมูล!J35)+(G44*ข้อมูล!J36)+(H44*ข้อมูล!J37)+(I44*ข้อมูล!J38)+(J44*ข้อมูล!J39))*100)/K1</f>
        <v>#DIV/0!</v>
      </c>
    </row>
    <row r="45" spans="2:11">
      <c r="B45" s="275" t="str">
        <f>ข้อมูลนักศึกษา!B46</f>
        <v/>
      </c>
      <c r="C45" s="284" t="str">
        <f>IF(B45="","",ข้อมูลนักศึกษา!C46)</f>
        <v/>
      </c>
      <c r="D45" s="284" t="str">
        <f>IF(C45="","",ข้อมูลนักศึกษา!D46)</f>
        <v/>
      </c>
      <c r="E45" s="37"/>
      <c r="F45" s="37"/>
      <c r="G45" s="37"/>
      <c r="H45" s="37"/>
      <c r="I45" s="37"/>
      <c r="J45" s="37"/>
      <c r="K45" s="278" t="e">
        <f>(((E45*ข้อมูล!J34)+(F45*ข้อมูล!J35)+(G45*ข้อมูล!J36)+(H45*ข้อมูล!J37)+(I45*ข้อมูล!J38)+(J45*ข้อมูล!J39))*100)/K1</f>
        <v>#DIV/0!</v>
      </c>
    </row>
    <row r="46" spans="2:11">
      <c r="B46" s="275" t="str">
        <f>ข้อมูลนักศึกษา!B47</f>
        <v/>
      </c>
      <c r="C46" s="284" t="str">
        <f>IF(B46="","",ข้อมูลนักศึกษา!C47)</f>
        <v/>
      </c>
      <c r="D46" s="284" t="str">
        <f>IF(C46="","",ข้อมูลนักศึกษา!D47)</f>
        <v/>
      </c>
      <c r="E46" s="37"/>
      <c r="F46" s="37"/>
      <c r="G46" s="37"/>
      <c r="H46" s="37"/>
      <c r="I46" s="37"/>
      <c r="J46" s="37"/>
      <c r="K46" s="278" t="e">
        <f>(((E46*ข้อมูล!J34)+(F46*ข้อมูล!J35)+(G46*ข้อมูล!J36)+(H46*ข้อมูล!J37)+(I46*ข้อมูล!J38)+(J46*ข้อมูล!J39))*100)/K1</f>
        <v>#DIV/0!</v>
      </c>
    </row>
    <row r="47" spans="2:11">
      <c r="B47" s="275" t="str">
        <f>ข้อมูลนักศึกษา!B48</f>
        <v/>
      </c>
      <c r="C47" s="284" t="str">
        <f>IF(B47="","",ข้อมูลนักศึกษา!C48)</f>
        <v/>
      </c>
      <c r="D47" s="284" t="str">
        <f>IF(C47="","",ข้อมูลนักศึกษา!D48)</f>
        <v/>
      </c>
      <c r="E47" s="37"/>
      <c r="F47" s="37"/>
      <c r="G47" s="37"/>
      <c r="H47" s="37"/>
      <c r="I47" s="37"/>
      <c r="J47" s="37"/>
      <c r="K47" s="278" t="e">
        <f>(((E47*ข้อมูล!J34)+(F47*ข้อมูล!J35)+(G47*ข้อมูล!J36)+(H47*ข้อมูล!J37)+(I47*ข้อมูล!J38)+(J47*ข้อมูล!J39))*100)/K1</f>
        <v>#DIV/0!</v>
      </c>
    </row>
    <row r="48" spans="2:11">
      <c r="B48" s="275" t="str">
        <f>ข้อมูลนักศึกษา!B49</f>
        <v/>
      </c>
      <c r="C48" s="284" t="str">
        <f>IF(B48="","",ข้อมูลนักศึกษา!C49)</f>
        <v/>
      </c>
      <c r="D48" s="284" t="str">
        <f>IF(C48="","",ข้อมูลนักศึกษา!D49)</f>
        <v/>
      </c>
      <c r="E48" s="37"/>
      <c r="F48" s="37"/>
      <c r="G48" s="37"/>
      <c r="H48" s="37"/>
      <c r="I48" s="37"/>
      <c r="J48" s="37"/>
      <c r="K48" s="278" t="e">
        <f>(((E48*ข้อมูล!J34)+(F48*ข้อมูล!J35)+(G48*ข้อมูล!J36)+(H48*ข้อมูล!J37)+(I48*ข้อมูล!J38)+(J48*ข้อมูล!J39))*100)/K1</f>
        <v>#DIV/0!</v>
      </c>
    </row>
    <row r="49" spans="2:11">
      <c r="B49" s="275" t="str">
        <f>ข้อมูลนักศึกษา!B50</f>
        <v/>
      </c>
      <c r="C49" s="284" t="str">
        <f>IF(B49="","",ข้อมูลนักศึกษา!C50)</f>
        <v/>
      </c>
      <c r="D49" s="284" t="str">
        <f>IF(C49="","",ข้อมูลนักศึกษา!D50)</f>
        <v/>
      </c>
      <c r="E49" s="37"/>
      <c r="F49" s="37"/>
      <c r="G49" s="37"/>
      <c r="H49" s="37"/>
      <c r="I49" s="37"/>
      <c r="J49" s="37"/>
      <c r="K49" s="278" t="e">
        <f>(((E49*ข้อมูล!J34)+(F49*ข้อมูล!J35)+(G49*ข้อมูล!J36)+(H49*ข้อมูล!J37)+(I49*ข้อมูล!J38)+(J49*ข้อมูล!J39))*100)/K1</f>
        <v>#DIV/0!</v>
      </c>
    </row>
    <row r="50" spans="2:11">
      <c r="B50" s="275" t="str">
        <f>ข้อมูลนักศึกษา!B51</f>
        <v/>
      </c>
      <c r="C50" s="284" t="str">
        <f>IF(B50="","",ข้อมูลนักศึกษา!C51)</f>
        <v/>
      </c>
      <c r="D50" s="284" t="str">
        <f>IF(C50="","",ข้อมูลนักศึกษา!D51)</f>
        <v/>
      </c>
      <c r="E50" s="37"/>
      <c r="F50" s="37"/>
      <c r="G50" s="37"/>
      <c r="H50" s="37"/>
      <c r="I50" s="37"/>
      <c r="J50" s="37"/>
      <c r="K50" s="278" t="e">
        <f>(((E50*ข้อมูล!J34)+(F50*ข้อมูล!J35)+(G50*ข้อมูล!J36)+(H50*ข้อมูล!J37)+(I50*ข้อมูล!J38)+(J50*ข้อมูล!J39))*100)/K1</f>
        <v>#DIV/0!</v>
      </c>
    </row>
    <row r="51" spans="2:11">
      <c r="B51" s="275" t="str">
        <f>ข้อมูลนักศึกษา!B52</f>
        <v/>
      </c>
      <c r="C51" s="284" t="str">
        <f>IF(B51="","",ข้อมูลนักศึกษา!C52)</f>
        <v/>
      </c>
      <c r="D51" s="284" t="str">
        <f>IF(C51="","",ข้อมูลนักศึกษา!D52)</f>
        <v/>
      </c>
      <c r="E51" s="37"/>
      <c r="F51" s="37"/>
      <c r="G51" s="37"/>
      <c r="H51" s="37"/>
      <c r="I51" s="37"/>
      <c r="J51" s="37"/>
      <c r="K51" s="278" t="e">
        <f>(((E51*ข้อมูล!J34)+(F51*ข้อมูล!J35)+(G51*ข้อมูล!J36)+(H51*ข้อมูล!J37)+(I51*ข้อมูล!J38)+(J51*ข้อมูล!J39))*100)/K1</f>
        <v>#DIV/0!</v>
      </c>
    </row>
    <row r="52" spans="2:11">
      <c r="B52" s="275" t="str">
        <f>ข้อมูลนักศึกษา!B53</f>
        <v/>
      </c>
      <c r="C52" s="284" t="str">
        <f>IF(B52="","",ข้อมูลนักศึกษา!C53)</f>
        <v/>
      </c>
      <c r="D52" s="284" t="str">
        <f>IF(C52="","",ข้อมูลนักศึกษา!D53)</f>
        <v/>
      </c>
      <c r="E52" s="37"/>
      <c r="F52" s="37"/>
      <c r="G52" s="37"/>
      <c r="H52" s="37"/>
      <c r="I52" s="37"/>
      <c r="J52" s="37"/>
      <c r="K52" s="278" t="e">
        <f>(((E52*ข้อมูล!J34)+(F52*ข้อมูล!J35)+(G52*ข้อมูล!J36)+(H52*ข้อมูล!J37)+(I52*ข้อมูล!J38)+(J52*ข้อมูล!J39))*100)/K1</f>
        <v>#DIV/0!</v>
      </c>
    </row>
    <row r="53" spans="2:11">
      <c r="B53" s="275" t="str">
        <f>ข้อมูลนักศึกษา!B54</f>
        <v/>
      </c>
      <c r="C53" s="284" t="str">
        <f>IF(B53="","",ข้อมูลนักศึกษา!C54)</f>
        <v/>
      </c>
      <c r="D53" s="284" t="str">
        <f>IF(C53="","",ข้อมูลนักศึกษา!D54)</f>
        <v/>
      </c>
      <c r="E53" s="37"/>
      <c r="F53" s="37"/>
      <c r="G53" s="37"/>
      <c r="H53" s="37"/>
      <c r="I53" s="37"/>
      <c r="J53" s="37"/>
      <c r="K53" s="278" t="e">
        <f>(((E53*ข้อมูล!J34)+(F53*ข้อมูล!J35)+(G53*ข้อมูล!J36)+(H53*ข้อมูล!J37)+(I53*ข้อมูล!J38)+(J53*ข้อมูล!J39))*100)/K1</f>
        <v>#DIV/0!</v>
      </c>
    </row>
    <row r="54" spans="2:11">
      <c r="B54" s="275" t="str">
        <f>ข้อมูลนักศึกษา!B55</f>
        <v/>
      </c>
      <c r="C54" s="284" t="str">
        <f>IF(B54="","",ข้อมูลนักศึกษา!C55)</f>
        <v/>
      </c>
      <c r="D54" s="284" t="str">
        <f>IF(C54="","",ข้อมูลนักศึกษา!D55)</f>
        <v/>
      </c>
      <c r="E54" s="37"/>
      <c r="F54" s="37"/>
      <c r="G54" s="37"/>
      <c r="H54" s="37"/>
      <c r="I54" s="37"/>
      <c r="J54" s="37"/>
      <c r="K54" s="278" t="e">
        <f>(((E54*ข้อมูล!J34)+(F54*ข้อมูล!J35)+(G54*ข้อมูล!J36)+(H54*ข้อมูล!J37)+(I54*ข้อมูล!J38)+(J54*ข้อมูล!J39))*100)/K1</f>
        <v>#DIV/0!</v>
      </c>
    </row>
    <row r="55" spans="2:11">
      <c r="B55" s="275" t="str">
        <f>ข้อมูลนักศึกษา!B56</f>
        <v/>
      </c>
      <c r="C55" s="284" t="str">
        <f>IF(B55="","",ข้อมูลนักศึกษา!C56)</f>
        <v/>
      </c>
      <c r="D55" s="284" t="str">
        <f>IF(C55="","",ข้อมูลนักศึกษา!D56)</f>
        <v/>
      </c>
      <c r="E55" s="37"/>
      <c r="F55" s="37"/>
      <c r="G55" s="37"/>
      <c r="H55" s="37"/>
      <c r="I55" s="37"/>
      <c r="J55" s="37"/>
      <c r="K55" s="278" t="e">
        <f>(((E55*ข้อมูล!J34)+(F55*ข้อมูล!J35)+(G55*ข้อมูล!J36)+(H55*ข้อมูล!J37)+(I55*ข้อมูล!J38)+(J55*ข้อมูล!J39))*100)/K1</f>
        <v>#DIV/0!</v>
      </c>
    </row>
    <row r="56" spans="2:11">
      <c r="B56" s="275" t="str">
        <f>ข้อมูลนักศึกษา!B57</f>
        <v/>
      </c>
      <c r="C56" s="284" t="str">
        <f>IF(B56="","",ข้อมูลนักศึกษา!C57)</f>
        <v/>
      </c>
      <c r="D56" s="284" t="str">
        <f>IF(C56="","",ข้อมูลนักศึกษา!D57)</f>
        <v/>
      </c>
      <c r="E56" s="37"/>
      <c r="F56" s="37"/>
      <c r="G56" s="37"/>
      <c r="H56" s="37"/>
      <c r="I56" s="37"/>
      <c r="J56" s="37"/>
      <c r="K56" s="278" t="e">
        <f>(((E56*ข้อมูล!J34)+(F56*ข้อมูล!J35)+(G56*ข้อมูล!J36)+(H56*ข้อมูล!J37)+(I56*ข้อมูล!J38)+(J56*ข้อมูล!J39))*100)/K1</f>
        <v>#DIV/0!</v>
      </c>
    </row>
    <row r="57" spans="2:11">
      <c r="B57" s="275" t="str">
        <f>ข้อมูลนักศึกษา!B58</f>
        <v/>
      </c>
      <c r="C57" s="284" t="str">
        <f>IF(B57="","",ข้อมูลนักศึกษา!C58)</f>
        <v/>
      </c>
      <c r="D57" s="284" t="str">
        <f>IF(C57="","",ข้อมูลนักศึกษา!D58)</f>
        <v/>
      </c>
      <c r="E57" s="37"/>
      <c r="F57" s="37"/>
      <c r="G57" s="37"/>
      <c r="H57" s="37"/>
      <c r="I57" s="37"/>
      <c r="J57" s="37"/>
      <c r="K57" s="278" t="e">
        <f>(((E57*ข้อมูล!J34)+(F57*ข้อมูล!J35)+(G57*ข้อมูล!J36)+(H57*ข้อมูล!J37)+(I57*ข้อมูล!J38)+(J57*ข้อมูล!J39))*100)/K1</f>
        <v>#DIV/0!</v>
      </c>
    </row>
    <row r="58" spans="2:11">
      <c r="B58" s="275" t="str">
        <f>ข้อมูลนักศึกษา!B59</f>
        <v/>
      </c>
      <c r="C58" s="284" t="str">
        <f>IF(B58="","",ข้อมูลนักศึกษา!C59)</f>
        <v/>
      </c>
      <c r="D58" s="284" t="str">
        <f>IF(C58="","",ข้อมูลนักศึกษา!D59)</f>
        <v/>
      </c>
      <c r="E58" s="37"/>
      <c r="F58" s="37"/>
      <c r="G58" s="37"/>
      <c r="H58" s="37"/>
      <c r="I58" s="37"/>
      <c r="J58" s="37"/>
      <c r="K58" s="278" t="e">
        <f>(((E58*ข้อมูล!J34)+(F58*ข้อมูล!J35)+(G58*ข้อมูล!J36)+(H58*ข้อมูล!J37)+(I58*ข้อมูล!J38)+(J58*ข้อมูล!J39))*100)/K1</f>
        <v>#DIV/0!</v>
      </c>
    </row>
    <row r="59" spans="2:11">
      <c r="B59" s="275" t="str">
        <f>ข้อมูลนักศึกษา!B60</f>
        <v/>
      </c>
      <c r="C59" s="284" t="str">
        <f>IF(B59="","",ข้อมูลนักศึกษา!C60)</f>
        <v/>
      </c>
      <c r="D59" s="284" t="str">
        <f>IF(C59="","",ข้อมูลนักศึกษา!D60)</f>
        <v/>
      </c>
      <c r="E59" s="37"/>
      <c r="F59" s="37"/>
      <c r="G59" s="37"/>
      <c r="H59" s="37"/>
      <c r="I59" s="37"/>
      <c r="J59" s="37"/>
      <c r="K59" s="278" t="e">
        <f>(((E59*ข้อมูล!J34)+(F59*ข้อมูล!J35)+(G59*ข้อมูล!J36)+(H59*ข้อมูล!J37)+(I59*ข้อมูล!J38)+(J59*ข้อมูล!J39))*100)/K1</f>
        <v>#DIV/0!</v>
      </c>
    </row>
    <row r="60" spans="2:11">
      <c r="B60" s="275" t="str">
        <f>ข้อมูลนักศึกษา!B61</f>
        <v/>
      </c>
      <c r="C60" s="284" t="str">
        <f>IF(B60="","",ข้อมูลนักศึกษา!C61)</f>
        <v/>
      </c>
      <c r="D60" s="284" t="str">
        <f>IF(C60="","",ข้อมูลนักศึกษา!D61)</f>
        <v/>
      </c>
      <c r="E60" s="37"/>
      <c r="F60" s="37"/>
      <c r="G60" s="37"/>
      <c r="H60" s="37"/>
      <c r="I60" s="37"/>
      <c r="J60" s="37"/>
      <c r="K60" s="278" t="e">
        <f>(((E60*ข้อมูล!J34)+(F60*ข้อมูล!J35)+(G60*ข้อมูล!J36)+(H60*ข้อมูล!J37)+(I60*ข้อมูล!J38)+(J60*ข้อมูล!J39))*100)/K1</f>
        <v>#DIV/0!</v>
      </c>
    </row>
    <row r="61" spans="2:11">
      <c r="B61" s="275" t="str">
        <f>ข้อมูลนักศึกษา!B62</f>
        <v/>
      </c>
      <c r="C61" s="284" t="str">
        <f>IF(B61="","",ข้อมูลนักศึกษา!C62)</f>
        <v/>
      </c>
      <c r="D61" s="284" t="str">
        <f>IF(C61="","",ข้อมูลนักศึกษา!D62)</f>
        <v/>
      </c>
      <c r="E61" s="37"/>
      <c r="F61" s="37"/>
      <c r="G61" s="37"/>
      <c r="H61" s="37"/>
      <c r="I61" s="37"/>
      <c r="J61" s="37"/>
      <c r="K61" s="278" t="e">
        <f>(((E61*ข้อมูล!J34)+(F61*ข้อมูล!J35)+(G61*ข้อมูล!J36)+(H61*ข้อมูล!J37)+(I61*ข้อมูล!J38)+(J61*ข้อมูล!J39))*100)/K1</f>
        <v>#DIV/0!</v>
      </c>
    </row>
    <row r="62" spans="2:11">
      <c r="B62" s="275" t="str">
        <f>ข้อมูลนักศึกษา!B63</f>
        <v/>
      </c>
      <c r="C62" s="284" t="str">
        <f>IF(B62="","",ข้อมูลนักศึกษา!C63)</f>
        <v/>
      </c>
      <c r="D62" s="284" t="str">
        <f>IF(C62="","",ข้อมูลนักศึกษา!D63)</f>
        <v/>
      </c>
      <c r="E62" s="37"/>
      <c r="F62" s="37"/>
      <c r="G62" s="37"/>
      <c r="H62" s="37"/>
      <c r="I62" s="37"/>
      <c r="J62" s="37"/>
      <c r="K62" s="278" t="e">
        <f>(((E62*ข้อมูล!J34)+(F62*ข้อมูล!J35)+(G62*ข้อมูล!J36)+(H62*ข้อมูล!J37)+(I62*ข้อมูล!J38)+(J62*ข้อมูล!J39))*100)/K1</f>
        <v>#DIV/0!</v>
      </c>
    </row>
    <row r="63" spans="2:11">
      <c r="B63" s="275" t="str">
        <f>ข้อมูลนักศึกษา!B64</f>
        <v/>
      </c>
      <c r="C63" s="284" t="str">
        <f>IF(B63="","",ข้อมูลนักศึกษา!C64)</f>
        <v/>
      </c>
      <c r="D63" s="284" t="str">
        <f>IF(C63="","",ข้อมูลนักศึกษา!D64)</f>
        <v/>
      </c>
      <c r="E63" s="37"/>
      <c r="F63" s="37"/>
      <c r="G63" s="37"/>
      <c r="H63" s="37"/>
      <c r="I63" s="37"/>
      <c r="J63" s="37"/>
      <c r="K63" s="278" t="e">
        <f>(((E63*ข้อมูล!J34)+(F63*ข้อมูล!J35)+(G63*ข้อมูล!J36)+(H63*ข้อมูล!J37)+(I63*ข้อมูล!J38)+(J63*ข้อมูล!J39))*100)/K1</f>
        <v>#DIV/0!</v>
      </c>
    </row>
    <row r="64" spans="2:11">
      <c r="B64" s="275" t="str">
        <f>ข้อมูลนักศึกษา!B65</f>
        <v/>
      </c>
      <c r="C64" s="284" t="str">
        <f>IF(B64="","",ข้อมูลนักศึกษา!C65)</f>
        <v/>
      </c>
      <c r="D64" s="284" t="str">
        <f>IF(C64="","",ข้อมูลนักศึกษา!D65)</f>
        <v/>
      </c>
      <c r="E64" s="37"/>
      <c r="F64" s="37"/>
      <c r="G64" s="37"/>
      <c r="H64" s="37"/>
      <c r="I64" s="37"/>
      <c r="J64" s="37"/>
      <c r="K64" s="278" t="e">
        <f>(((E64*ข้อมูล!J34)+(F64*ข้อมูล!J35)+(G64*ข้อมูล!J36)+(H64*ข้อมูล!J37)+(I64*ข้อมูล!J38)+(J64*ข้อมูล!J39))*100)/K1</f>
        <v>#DIV/0!</v>
      </c>
    </row>
    <row r="65" spans="2:11">
      <c r="B65" s="275" t="str">
        <f>ข้อมูลนักศึกษา!B66</f>
        <v/>
      </c>
      <c r="C65" s="284" t="str">
        <f>IF(B65="","",ข้อมูลนักศึกษา!C66)</f>
        <v/>
      </c>
      <c r="D65" s="284" t="str">
        <f>IF(C65="","",ข้อมูลนักศึกษา!D66)</f>
        <v/>
      </c>
      <c r="E65" s="37"/>
      <c r="F65" s="37"/>
      <c r="G65" s="37"/>
      <c r="H65" s="37"/>
      <c r="I65" s="37"/>
      <c r="J65" s="37"/>
      <c r="K65" s="278" t="e">
        <f>(((E65*ข้อมูล!J34)+(F65*ข้อมูล!J35)+(G65*ข้อมูล!J36)+(H65*ข้อมูล!J37)+(I65*ข้อมูล!J38)+(J65*ข้อมูล!J39))*100)/K1</f>
        <v>#DIV/0!</v>
      </c>
    </row>
    <row r="66" spans="2:11">
      <c r="B66" s="275" t="str">
        <f>ข้อมูลนักศึกษา!B67</f>
        <v/>
      </c>
      <c r="C66" s="284" t="str">
        <f>IF(B66="","",ข้อมูลนักศึกษา!C67)</f>
        <v/>
      </c>
      <c r="D66" s="284" t="str">
        <f>IF(C66="","",ข้อมูลนักศึกษา!D67)</f>
        <v/>
      </c>
      <c r="E66" s="37"/>
      <c r="F66" s="37"/>
      <c r="G66" s="37"/>
      <c r="H66" s="37"/>
      <c r="I66" s="37"/>
      <c r="J66" s="37"/>
      <c r="K66" s="278" t="e">
        <f>(((E66*ข้อมูล!J34)+(F66*ข้อมูล!J35)+(G66*ข้อมูล!J36)+(H66*ข้อมูล!J37)+(I66*ข้อมูล!J38)+(J66*ข้อมูล!J39))*100)/K1</f>
        <v>#DIV/0!</v>
      </c>
    </row>
    <row r="67" spans="2:11">
      <c r="B67" s="275" t="str">
        <f>ข้อมูลนักศึกษา!B68</f>
        <v/>
      </c>
      <c r="C67" s="284" t="str">
        <f>IF(B67="","",ข้อมูลนักศึกษา!C68)</f>
        <v/>
      </c>
      <c r="D67" s="284" t="str">
        <f>IF(C67="","",ข้อมูลนักศึกษา!D68)</f>
        <v/>
      </c>
      <c r="E67" s="37"/>
      <c r="F67" s="37"/>
      <c r="G67" s="37"/>
      <c r="H67" s="37"/>
      <c r="I67" s="37"/>
      <c r="J67" s="37"/>
      <c r="K67" s="278" t="e">
        <f>(((E67*ข้อมูล!J34)+(F67*ข้อมูล!J35)+(G67*ข้อมูล!J36)+(H67*ข้อมูล!J37)+(I67*ข้อมูล!J38)+(J67*ข้อมูล!J39))*100)/K1</f>
        <v>#DIV/0!</v>
      </c>
    </row>
    <row r="68" spans="2:11">
      <c r="B68" s="275" t="str">
        <f>ข้อมูลนักศึกษา!B69</f>
        <v/>
      </c>
      <c r="C68" s="284" t="str">
        <f>IF(B68="","",ข้อมูลนักศึกษา!C69)</f>
        <v/>
      </c>
      <c r="D68" s="284" t="str">
        <f>IF(C68="","",ข้อมูลนักศึกษา!D69)</f>
        <v/>
      </c>
      <c r="E68" s="37"/>
      <c r="F68" s="37"/>
      <c r="G68" s="37"/>
      <c r="H68" s="37"/>
      <c r="I68" s="37"/>
      <c r="J68" s="37"/>
      <c r="K68" s="278" t="e">
        <f>(((E68*ข้อมูล!J34)+(F68*ข้อมูล!J35)+(G68*ข้อมูล!J36)+(H68*ข้อมูล!J37)+(I68*ข้อมูล!J38)+(J68*ข้อมูล!J39))*100)/K1</f>
        <v>#DIV/0!</v>
      </c>
    </row>
    <row r="69" spans="2:11">
      <c r="B69" s="275" t="str">
        <f>ข้อมูลนักศึกษา!B70</f>
        <v/>
      </c>
      <c r="C69" s="284" t="str">
        <f>IF(B69="","",ข้อมูลนักศึกษา!C70)</f>
        <v/>
      </c>
      <c r="D69" s="284" t="str">
        <f>IF(C69="","",ข้อมูลนักศึกษา!D70)</f>
        <v/>
      </c>
      <c r="E69" s="37"/>
      <c r="F69" s="37"/>
      <c r="G69" s="37"/>
      <c r="H69" s="37"/>
      <c r="I69" s="37"/>
      <c r="J69" s="37"/>
      <c r="K69" s="278" t="e">
        <f>(((E69*ข้อมูล!J34)+(F69*ข้อมูล!J35)+(G69*ข้อมูล!J36)+(H69*ข้อมูล!J37)+(I69*ข้อมูล!J38)+(J69*ข้อมูล!J39))*100)/K1</f>
        <v>#DIV/0!</v>
      </c>
    </row>
    <row r="70" spans="2:11">
      <c r="B70" s="275" t="str">
        <f>ข้อมูลนักศึกษา!B71</f>
        <v/>
      </c>
      <c r="C70" s="284" t="str">
        <f>IF(B70="","",ข้อมูลนักศึกษา!C71)</f>
        <v/>
      </c>
      <c r="D70" s="284" t="str">
        <f>IF(C70="","",ข้อมูลนักศึกษา!D71)</f>
        <v/>
      </c>
      <c r="E70" s="37"/>
      <c r="F70" s="37"/>
      <c r="G70" s="37"/>
      <c r="H70" s="37"/>
      <c r="I70" s="37"/>
      <c r="J70" s="37"/>
      <c r="K70" s="278" t="e">
        <f>(((E70*ข้อมูล!J34)+(F70*ข้อมูล!J35)+(G70*ข้อมูล!J36)+(H70*ข้อมูล!J37)+(I70*ข้อมูล!J38)+(J70*ข้อมูล!J39))*100)/K1</f>
        <v>#DIV/0!</v>
      </c>
    </row>
    <row r="71" spans="2:11">
      <c r="B71" s="275" t="str">
        <f>ข้อมูลนักศึกษา!B72</f>
        <v/>
      </c>
      <c r="C71" s="284" t="str">
        <f>IF(B71="","",ข้อมูลนักศึกษา!C72)</f>
        <v/>
      </c>
      <c r="D71" s="284" t="str">
        <f>IF(C71="","",ข้อมูลนักศึกษา!D72)</f>
        <v/>
      </c>
      <c r="E71" s="37"/>
      <c r="F71" s="37"/>
      <c r="G71" s="37"/>
      <c r="H71" s="37"/>
      <c r="I71" s="37"/>
      <c r="J71" s="37"/>
      <c r="K71" s="278" t="e">
        <f>(((E71*ข้อมูล!J34)+(F71*ข้อมูล!J35)+(G71*ข้อมูล!J36)+(H71*ข้อมูล!J37)+(I71*ข้อมูล!J38)+(J71*ข้อมูล!J39))*100)/K1</f>
        <v>#DIV/0!</v>
      </c>
    </row>
    <row r="72" spans="2:11">
      <c r="B72" s="275" t="str">
        <f>ข้อมูลนักศึกษา!B73</f>
        <v/>
      </c>
      <c r="C72" s="284" t="str">
        <f>IF(B72="","",ข้อมูลนักศึกษา!C73)</f>
        <v/>
      </c>
      <c r="D72" s="284" t="str">
        <f>IF(C72="","",ข้อมูลนักศึกษา!D73)</f>
        <v/>
      </c>
      <c r="E72" s="37"/>
      <c r="F72" s="37"/>
      <c r="G72" s="37"/>
      <c r="H72" s="37"/>
      <c r="I72" s="37"/>
      <c r="J72" s="37"/>
      <c r="K72" s="278" t="e">
        <f>(((E72*ข้อมูล!J34)+(F72*ข้อมูล!J35)+(G72*ข้อมูล!J36)+(H72*ข้อมูล!J37)+(I72*ข้อมูล!J38)+(J72*ข้อมูล!J39))*100)/K1</f>
        <v>#DIV/0!</v>
      </c>
    </row>
    <row r="73" spans="2:11">
      <c r="B73" s="275" t="str">
        <f>ข้อมูลนักศึกษา!B74</f>
        <v/>
      </c>
      <c r="C73" s="284" t="str">
        <f>IF(B73="","",ข้อมูลนักศึกษา!C74)</f>
        <v/>
      </c>
      <c r="D73" s="284" t="str">
        <f>IF(C73="","",ข้อมูลนักศึกษา!D74)</f>
        <v/>
      </c>
      <c r="E73" s="37"/>
      <c r="F73" s="37"/>
      <c r="G73" s="37"/>
      <c r="H73" s="37"/>
      <c r="I73" s="37"/>
      <c r="J73" s="37"/>
      <c r="K73" s="278" t="e">
        <f>(((E73*ข้อมูล!J34)+(F73*ข้อมูล!J35)+(G73*ข้อมูล!J36)+(H73*ข้อมูล!J37)+(I73*ข้อมูล!J38)+(J73*ข้อมูล!J39))*100)/K1</f>
        <v>#DIV/0!</v>
      </c>
    </row>
    <row r="74" spans="2:11">
      <c r="B74" s="275" t="str">
        <f>ข้อมูลนักศึกษา!B75</f>
        <v/>
      </c>
      <c r="C74" s="284" t="str">
        <f>IF(B74="","",ข้อมูลนักศึกษา!C75)</f>
        <v/>
      </c>
      <c r="D74" s="284" t="str">
        <f>IF(C74="","",ข้อมูลนักศึกษา!D75)</f>
        <v/>
      </c>
      <c r="E74" s="37"/>
      <c r="F74" s="37"/>
      <c r="G74" s="37"/>
      <c r="H74" s="37"/>
      <c r="I74" s="37"/>
      <c r="J74" s="37"/>
      <c r="K74" s="278" t="e">
        <f>(((E74*ข้อมูล!J34)+(F74*ข้อมูล!J35)+(G74*ข้อมูล!J36)+(H74*ข้อมูล!J37)+(I74*ข้อมูล!J38)+(J74*ข้อมูล!J39))*100)/K1</f>
        <v>#DIV/0!</v>
      </c>
    </row>
  </sheetData>
  <sheetProtection algorithmName="SHA-512" hashValue="rI0t0RHOL4wA44HueMZz7orgvf4wVEFNGceT3lbcl6H4TDOkPI3zy+zPmJQNBoB/yPWFwvzUuCOgTalgEKXJQA==" saltValue="60HvbqellRQoD075n3aIbA==" spinCount="100000" sheet="1" objects="1" scenarios="1" selectLockedCells="1"/>
  <mergeCells count="10">
    <mergeCell ref="L5:M5"/>
    <mergeCell ref="L6:M6"/>
    <mergeCell ref="L7:M7"/>
    <mergeCell ref="L8:M8"/>
    <mergeCell ref="B1:B3"/>
    <mergeCell ref="C1:C3"/>
    <mergeCell ref="D1:D3"/>
    <mergeCell ref="E1:J1"/>
    <mergeCell ref="K3:N3"/>
    <mergeCell ref="L1:M2"/>
  </mergeCells>
  <conditionalFormatting sqref="E3:J3">
    <cfRule type="cellIs" dxfId="215" priority="38" operator="equal">
      <formula>0</formula>
    </cfRule>
    <cfRule type="cellIs" dxfId="214" priority="39" operator="greaterThan">
      <formula>1</formula>
    </cfRule>
  </conditionalFormatting>
  <conditionalFormatting sqref="E2">
    <cfRule type="notContainsBlanks" dxfId="213" priority="37">
      <formula>LEN(TRIM(E2))&gt;0</formula>
    </cfRule>
  </conditionalFormatting>
  <conditionalFormatting sqref="F2">
    <cfRule type="notContainsBlanks" dxfId="212" priority="36">
      <formula>LEN(TRIM(F2))&gt;0</formula>
    </cfRule>
  </conditionalFormatting>
  <conditionalFormatting sqref="G2">
    <cfRule type="notContainsBlanks" dxfId="211" priority="35">
      <formula>LEN(TRIM(G2))&gt;0</formula>
    </cfRule>
  </conditionalFormatting>
  <conditionalFormatting sqref="H2">
    <cfRule type="notContainsBlanks" dxfId="210" priority="34">
      <formula>LEN(TRIM(H2))&gt;0</formula>
    </cfRule>
  </conditionalFormatting>
  <conditionalFormatting sqref="I2">
    <cfRule type="notContainsBlanks" dxfId="209" priority="33">
      <formula>LEN(TRIM(I2))&gt;0</formula>
    </cfRule>
  </conditionalFormatting>
  <conditionalFormatting sqref="J2">
    <cfRule type="notContainsBlanks" dxfId="208" priority="32">
      <formula>LEN(TRIM(J2))&gt;0</formula>
    </cfRule>
  </conditionalFormatting>
  <conditionalFormatting sqref="E40:J74 G4:J5 G14:J15 G28:J39 G18:J18 G19:I19 J16:J17 G9:J9 J8 G7:J7 J6 J10:J13 J19:J27">
    <cfRule type="cellIs" dxfId="207" priority="31" operator="equal">
      <formula>0</formula>
    </cfRule>
  </conditionalFormatting>
  <conditionalFormatting sqref="F4:F5 F14:F15 E28:F39 F18:F19 F9 F7">
    <cfRule type="cellIs" dxfId="206" priority="30" operator="equal">
      <formula>0</formula>
    </cfRule>
  </conditionalFormatting>
  <conditionalFormatting sqref="G20:I22">
    <cfRule type="cellIs" dxfId="205" priority="29" operator="equal">
      <formula>0</formula>
    </cfRule>
  </conditionalFormatting>
  <conditionalFormatting sqref="F20:F22">
    <cfRule type="cellIs" dxfId="204" priority="28" operator="equal">
      <formula>0</formula>
    </cfRule>
  </conditionalFormatting>
  <conditionalFormatting sqref="G23:I23">
    <cfRule type="cellIs" dxfId="203" priority="27" operator="equal">
      <formula>0</formula>
    </cfRule>
  </conditionalFormatting>
  <conditionalFormatting sqref="F23">
    <cfRule type="cellIs" dxfId="202" priority="26" operator="equal">
      <formula>0</formula>
    </cfRule>
  </conditionalFormatting>
  <conditionalFormatting sqref="G13:I13">
    <cfRule type="cellIs" dxfId="201" priority="25" operator="equal">
      <formula>0</formula>
    </cfRule>
  </conditionalFormatting>
  <conditionalFormatting sqref="F13">
    <cfRule type="cellIs" dxfId="200" priority="24" operator="equal">
      <formula>0</formula>
    </cfRule>
  </conditionalFormatting>
  <conditionalFormatting sqref="G25:I25">
    <cfRule type="cellIs" dxfId="199" priority="23" operator="equal">
      <formula>0</formula>
    </cfRule>
  </conditionalFormatting>
  <conditionalFormatting sqref="F25">
    <cfRule type="cellIs" dxfId="198" priority="22" operator="equal">
      <formula>0</formula>
    </cfRule>
  </conditionalFormatting>
  <conditionalFormatting sqref="G26:I26">
    <cfRule type="cellIs" dxfId="197" priority="21" operator="equal">
      <formula>0</formula>
    </cfRule>
  </conditionalFormatting>
  <conditionalFormatting sqref="F26">
    <cfRule type="cellIs" dxfId="196" priority="20" operator="equal">
      <formula>0</formula>
    </cfRule>
  </conditionalFormatting>
  <conditionalFormatting sqref="G17:I17">
    <cfRule type="cellIs" dxfId="195" priority="19" operator="equal">
      <formula>0</formula>
    </cfRule>
  </conditionalFormatting>
  <conditionalFormatting sqref="F17">
    <cfRule type="cellIs" dxfId="194" priority="18" operator="equal">
      <formula>0</formula>
    </cfRule>
  </conditionalFormatting>
  <conditionalFormatting sqref="G16:I16">
    <cfRule type="cellIs" dxfId="193" priority="17" operator="equal">
      <formula>0</formula>
    </cfRule>
  </conditionalFormatting>
  <conditionalFormatting sqref="F16">
    <cfRule type="cellIs" dxfId="192" priority="16" operator="equal">
      <formula>0</formula>
    </cfRule>
  </conditionalFormatting>
  <conditionalFormatting sqref="G8:I8">
    <cfRule type="cellIs" dxfId="191" priority="15" operator="equal">
      <formula>0</formula>
    </cfRule>
  </conditionalFormatting>
  <conditionalFormatting sqref="F8">
    <cfRule type="cellIs" dxfId="190" priority="14" operator="equal">
      <formula>0</formula>
    </cfRule>
  </conditionalFormatting>
  <conditionalFormatting sqref="G6:I6">
    <cfRule type="cellIs" dxfId="189" priority="13" operator="equal">
      <formula>0</formula>
    </cfRule>
  </conditionalFormatting>
  <conditionalFormatting sqref="F6">
    <cfRule type="cellIs" dxfId="188" priority="12" operator="equal">
      <formula>0</formula>
    </cfRule>
  </conditionalFormatting>
  <conditionalFormatting sqref="G10:I10">
    <cfRule type="cellIs" dxfId="187" priority="11" operator="equal">
      <formula>0</formula>
    </cfRule>
  </conditionalFormatting>
  <conditionalFormatting sqref="F10">
    <cfRule type="cellIs" dxfId="186" priority="10" operator="equal">
      <formula>0</formula>
    </cfRule>
  </conditionalFormatting>
  <conditionalFormatting sqref="G12:I12">
    <cfRule type="cellIs" dxfId="185" priority="9" operator="equal">
      <formula>0</formula>
    </cfRule>
  </conditionalFormatting>
  <conditionalFormatting sqref="F12">
    <cfRule type="cellIs" dxfId="184" priority="8" operator="equal">
      <formula>0</formula>
    </cfRule>
  </conditionalFormatting>
  <conditionalFormatting sqref="G27:I27">
    <cfRule type="cellIs" dxfId="183" priority="7" operator="equal">
      <formula>0</formula>
    </cfRule>
  </conditionalFormatting>
  <conditionalFormatting sqref="F27">
    <cfRule type="cellIs" dxfId="182" priority="6" operator="equal">
      <formula>0</formula>
    </cfRule>
  </conditionalFormatting>
  <conditionalFormatting sqref="G11:I11">
    <cfRule type="cellIs" dxfId="181" priority="5" operator="equal">
      <formula>0</formula>
    </cfRule>
  </conditionalFormatting>
  <conditionalFormatting sqref="F11">
    <cfRule type="cellIs" dxfId="180" priority="4" operator="equal">
      <formula>0</formula>
    </cfRule>
  </conditionalFormatting>
  <conditionalFormatting sqref="G24:I24">
    <cfRule type="cellIs" dxfId="179" priority="3" operator="equal">
      <formula>0</formula>
    </cfRule>
  </conditionalFormatting>
  <conditionalFormatting sqref="F24">
    <cfRule type="cellIs" dxfId="178" priority="2" operator="equal">
      <formula>0</formula>
    </cfRule>
  </conditionalFormatting>
  <conditionalFormatting sqref="E4:E27">
    <cfRule type="cellIs" dxfId="177" priority="1" operator="equal">
      <formula>0</formula>
    </cfRule>
  </conditionalFormatting>
  <pageMargins left="0.7" right="0.7" top="0.75" bottom="0.75" header="0.3" footer="0.3"/>
  <drawing r:id="rId1"/>
  <picture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T74"/>
  <sheetViews>
    <sheetView showGridLines="0" showRowColHeaders="0" zoomScale="120" zoomScaleNormal="120" workbookViewId="0">
      <pane ySplit="3" topLeftCell="A4" activePane="bottomLeft" state="frozen"/>
      <selection activeCell="P22" sqref="P22"/>
      <selection pane="bottomLeft" activeCell="E4" sqref="E4"/>
    </sheetView>
  </sheetViews>
  <sheetFormatPr defaultColWidth="9" defaultRowHeight="21"/>
  <cols>
    <col min="1" max="1" width="5.1796875" style="270" customWidth="1"/>
    <col min="2" max="2" width="5.1796875" style="277" customWidth="1"/>
    <col min="3" max="3" width="14.7265625" style="270" customWidth="1"/>
    <col min="4" max="4" width="21.1796875" style="270" customWidth="1"/>
    <col min="5" max="10" width="10.81640625" style="270" customWidth="1"/>
    <col min="11" max="11" width="8.26953125" style="276" customWidth="1"/>
    <col min="12" max="14" width="8.26953125" style="270" customWidth="1"/>
    <col min="15" max="15" width="9" style="270" customWidth="1"/>
    <col min="16" max="20" width="9" style="270"/>
    <col min="21" max="16384" width="9" style="1"/>
  </cols>
  <sheetData>
    <row r="1" spans="1:20" s="5" customFormat="1" ht="18.75" customHeight="1">
      <c r="A1" s="269"/>
      <c r="B1" s="481" t="s">
        <v>0</v>
      </c>
      <c r="C1" s="492" t="s">
        <v>1</v>
      </c>
      <c r="D1" s="492" t="s">
        <v>42</v>
      </c>
      <c r="E1" s="482" t="s">
        <v>137</v>
      </c>
      <c r="F1" s="483"/>
      <c r="G1" s="483"/>
      <c r="H1" s="483"/>
      <c r="I1" s="483"/>
      <c r="J1" s="484"/>
      <c r="K1" s="279">
        <f>SUM(E3:J3)</f>
        <v>0</v>
      </c>
      <c r="L1" s="485" t="s">
        <v>55</v>
      </c>
      <c r="M1" s="485"/>
      <c r="N1" s="272">
        <f>ข้อมูล!L6</f>
        <v>0</v>
      </c>
      <c r="O1" s="269"/>
      <c r="P1" s="269"/>
      <c r="Q1" s="269"/>
      <c r="R1" s="269"/>
      <c r="S1" s="269"/>
      <c r="T1" s="269"/>
    </row>
    <row r="2" spans="1:20" s="5" customFormat="1" ht="18.75" customHeight="1" thickBot="1">
      <c r="A2" s="269"/>
      <c r="B2" s="481"/>
      <c r="C2" s="492"/>
      <c r="D2" s="492"/>
      <c r="E2" s="273" t="str">
        <f>IF(ข้อมูล!M6=1,ข้อมูล!M2," ")</f>
        <v xml:space="preserve"> </v>
      </c>
      <c r="F2" s="273" t="str">
        <f>IF(ข้อมูล!N6=1,ข้อมูล!N2," ")</f>
        <v xml:space="preserve"> </v>
      </c>
      <c r="G2" s="273" t="str">
        <f>IF(ข้อมูล!O6=1,ข้อมูล!O2," ")</f>
        <v xml:space="preserve"> </v>
      </c>
      <c r="H2" s="273" t="str">
        <f>IF(ข้อมูล!P6=1,ข้อมูล!P2," ")</f>
        <v xml:space="preserve"> </v>
      </c>
      <c r="I2" s="273" t="str">
        <f>IF(ข้อมูล!Q6=1,ข้อมูล!Q2," ")</f>
        <v xml:space="preserve"> </v>
      </c>
      <c r="J2" s="273" t="str">
        <f>IF(ข้อมูล!R6=1,ข้อมูล!R2," ")</f>
        <v xml:space="preserve"> </v>
      </c>
      <c r="K2" s="280"/>
      <c r="L2" s="485"/>
      <c r="M2" s="485"/>
      <c r="N2" s="274" t="s">
        <v>13</v>
      </c>
      <c r="O2" s="269"/>
      <c r="P2" s="269"/>
      <c r="Q2" s="269"/>
      <c r="R2" s="269"/>
      <c r="S2" s="269"/>
      <c r="T2" s="269"/>
    </row>
    <row r="3" spans="1:20" s="5" customFormat="1" ht="18" customHeight="1">
      <c r="A3" s="269"/>
      <c r="B3" s="481"/>
      <c r="C3" s="492"/>
      <c r="D3" s="492"/>
      <c r="E3" s="273">
        <f>IF(ข้อมูล!M6=1,ข้อมูล!C15,0)</f>
        <v>0</v>
      </c>
      <c r="F3" s="273">
        <f>IF(ข้อมูล!N6=1,ข้อมูล!C16,0)</f>
        <v>0</v>
      </c>
      <c r="G3" s="273">
        <f>IF(ข้อมูล!O6=1,ข้อมูล!C17,0)</f>
        <v>0</v>
      </c>
      <c r="H3" s="273">
        <f>IF(ข้อมูล!P6=1,ข้อมูล!C18,0)</f>
        <v>0</v>
      </c>
      <c r="I3" s="273">
        <f>IF(ข้อมูล!Q6=1,ข้อมูล!C19,0)</f>
        <v>0</v>
      </c>
      <c r="J3" s="273">
        <f>IF(ข้อมูล!R6=1,ข้อมูล!C20,0)</f>
        <v>0</v>
      </c>
      <c r="K3" s="488">
        <f>ข้อมูล!K6</f>
        <v>0</v>
      </c>
      <c r="L3" s="488"/>
      <c r="M3" s="488"/>
      <c r="N3" s="488"/>
      <c r="O3" s="269"/>
      <c r="P3" s="269"/>
      <c r="Q3" s="269"/>
      <c r="R3" s="269"/>
      <c r="S3" s="269"/>
      <c r="T3" s="269"/>
    </row>
    <row r="4" spans="1:20">
      <c r="B4" s="275" t="str">
        <f>ข้อมูลนักศึกษา!B5</f>
        <v/>
      </c>
      <c r="C4" s="284" t="str">
        <f>IF(B4="","",ข้อมูลนักศึกษา!C5)</f>
        <v/>
      </c>
      <c r="D4" s="284" t="str">
        <f>IF(C4="","",ข้อมูลนักศึกษา!D5)</f>
        <v/>
      </c>
      <c r="E4" s="37"/>
      <c r="F4" s="37"/>
      <c r="G4" s="37"/>
      <c r="H4" s="37"/>
      <c r="I4" s="37"/>
      <c r="J4" s="37"/>
      <c r="K4" s="278" t="e">
        <f>(((E4*ข้อมูล!J34)+(F4*ข้อมูล!J35)+(G4*ข้อมูล!J36)+(H4*ข้อมูล!J37)+(I4*ข้อมูล!J38)+(J4*ข้อมูล!J39))*100)/K1</f>
        <v>#DIV/0!</v>
      </c>
    </row>
    <row r="5" spans="1:20">
      <c r="B5" s="275" t="str">
        <f>ข้อมูลนักศึกษา!B6</f>
        <v/>
      </c>
      <c r="C5" s="284" t="str">
        <f>IF(B5="","",ข้อมูลนักศึกษา!C6)</f>
        <v/>
      </c>
      <c r="D5" s="284" t="str">
        <f>IF(C5="","",ข้อมูลนักศึกษา!D6)</f>
        <v/>
      </c>
      <c r="E5" s="37"/>
      <c r="F5" s="37"/>
      <c r="G5" s="37"/>
      <c r="H5" s="37"/>
      <c r="I5" s="37"/>
      <c r="J5" s="37"/>
      <c r="K5" s="278" t="e">
        <f>(((E5*ข้อมูล!J34)+(F5*ข้อมูล!J35)+(G5*ข้อมูล!J36)+(H5*ข้อมูล!J37)+(I5*ข้อมูล!J38)+(J5*ข้อมูล!J39))*100)/K1</f>
        <v>#DIV/0!</v>
      </c>
      <c r="L5" s="486" t="s">
        <v>74</v>
      </c>
      <c r="M5" s="486"/>
    </row>
    <row r="6" spans="1:20">
      <c r="B6" s="275" t="str">
        <f>ข้อมูลนักศึกษา!B7</f>
        <v/>
      </c>
      <c r="C6" s="284" t="str">
        <f>IF(B6="","",ข้อมูลนักศึกษา!C7)</f>
        <v/>
      </c>
      <c r="D6" s="284" t="str">
        <f>IF(C6="","",ข้อมูลนักศึกษา!D7)</f>
        <v/>
      </c>
      <c r="E6" s="37"/>
      <c r="F6" s="37"/>
      <c r="G6" s="37"/>
      <c r="H6" s="37"/>
      <c r="I6" s="37"/>
      <c r="J6" s="37"/>
      <c r="K6" s="278" t="e">
        <f>(((E6*ข้อมูล!J34)+(F6*ข้อมูล!J35)+(G6*ข้อมูล!J36)+(H6*ข้อมูล!J37)+(I6*ข้อมูล!J38)+(J6*ข้อมูล!J39))*100)/K1</f>
        <v>#DIV/0!</v>
      </c>
      <c r="L6" s="489" t="s">
        <v>134</v>
      </c>
      <c r="M6" s="489"/>
    </row>
    <row r="7" spans="1:20">
      <c r="B7" s="275" t="str">
        <f>ข้อมูลนักศึกษา!B8</f>
        <v/>
      </c>
      <c r="C7" s="284" t="str">
        <f>IF(B7="","",ข้อมูลนักศึกษา!C8)</f>
        <v/>
      </c>
      <c r="D7" s="284" t="str">
        <f>IF(C7="","",ข้อมูลนักศึกษา!D8)</f>
        <v/>
      </c>
      <c r="E7" s="37"/>
      <c r="F7" s="37"/>
      <c r="G7" s="37"/>
      <c r="H7" s="37"/>
      <c r="I7" s="37"/>
      <c r="J7" s="37"/>
      <c r="K7" s="278" t="e">
        <f>(((E7*ข้อมูล!J34)+(F7*ข้อมูล!J35)+(G7*ข้อมูล!J36)+(H7*ข้อมูล!J37)+(I7*ข้อมูล!J38)+(J7*ข้อมูล!J39))*100)/K1</f>
        <v>#DIV/0!</v>
      </c>
      <c r="L7" s="493" t="s">
        <v>136</v>
      </c>
      <c r="M7" s="491"/>
    </row>
    <row r="8" spans="1:20">
      <c r="B8" s="275" t="str">
        <f>ข้อมูลนักศึกษา!B9</f>
        <v/>
      </c>
      <c r="C8" s="284" t="str">
        <f>IF(B8="","",ข้อมูลนักศึกษา!C9)</f>
        <v/>
      </c>
      <c r="D8" s="284" t="str">
        <f>IF(C8="","",ข้อมูลนักศึกษา!D9)</f>
        <v/>
      </c>
      <c r="E8" s="37"/>
      <c r="F8" s="37"/>
      <c r="G8" s="37"/>
      <c r="H8" s="37"/>
      <c r="I8" s="37"/>
      <c r="J8" s="37"/>
      <c r="K8" s="278" t="e">
        <f>(((E8*ข้อมูล!J34)+(F8*ข้อมูล!J35)+(G8*ข้อมูล!J36)+(H8*ข้อมูล!J37)+(I8*ข้อมูล!J38)+(J8*ข้อมูล!J39))*100)/K1</f>
        <v>#DIV/0!</v>
      </c>
      <c r="L8" s="491" t="s">
        <v>77</v>
      </c>
      <c r="M8" s="491"/>
    </row>
    <row r="9" spans="1:20">
      <c r="B9" s="275" t="str">
        <f>ข้อมูลนักศึกษา!B10</f>
        <v/>
      </c>
      <c r="C9" s="284" t="str">
        <f>IF(B9="","",ข้อมูลนักศึกษา!C10)</f>
        <v/>
      </c>
      <c r="D9" s="284" t="str">
        <f>IF(C9="","",ข้อมูลนักศึกษา!D10)</f>
        <v/>
      </c>
      <c r="E9" s="37"/>
      <c r="F9" s="37"/>
      <c r="G9" s="37"/>
      <c r="H9" s="37"/>
      <c r="I9" s="37"/>
      <c r="J9" s="37"/>
      <c r="K9" s="278" t="e">
        <f>(((E9*ข้อมูล!J34)+(F9*ข้อมูล!J35)+(G9*ข้อมูล!J36)+(H9*ข้อมูล!J37)+(I9*ข้อมูล!J38)+(J9*ข้อมูล!J39))*100)/K1</f>
        <v>#DIV/0!</v>
      </c>
    </row>
    <row r="10" spans="1:20">
      <c r="B10" s="275" t="str">
        <f>ข้อมูลนักศึกษา!B11</f>
        <v/>
      </c>
      <c r="C10" s="284" t="str">
        <f>IF(B10="","",ข้อมูลนักศึกษา!C11)</f>
        <v/>
      </c>
      <c r="D10" s="284" t="str">
        <f>IF(C10="","",ข้อมูลนักศึกษา!D11)</f>
        <v/>
      </c>
      <c r="E10" s="37"/>
      <c r="F10" s="37"/>
      <c r="G10" s="37"/>
      <c r="H10" s="37"/>
      <c r="I10" s="37"/>
      <c r="J10" s="37"/>
      <c r="K10" s="278" t="e">
        <f>(((E10*ข้อมูล!J34)+(F10*ข้อมูล!J35)+(G10*ข้อมูล!J36)+(H10*ข้อมูล!J37)+(I10*ข้อมูล!J38)+(J10*ข้อมูล!J39))*100)/K1</f>
        <v>#DIV/0!</v>
      </c>
    </row>
    <row r="11" spans="1:20">
      <c r="B11" s="275" t="str">
        <f>ข้อมูลนักศึกษา!B12</f>
        <v/>
      </c>
      <c r="C11" s="284" t="str">
        <f>IF(B11="","",ข้อมูลนักศึกษา!C12)</f>
        <v/>
      </c>
      <c r="D11" s="284" t="str">
        <f>IF(C11="","",ข้อมูลนักศึกษา!D12)</f>
        <v/>
      </c>
      <c r="E11" s="37"/>
      <c r="F11" s="37"/>
      <c r="G11" s="37"/>
      <c r="H11" s="37"/>
      <c r="I11" s="37"/>
      <c r="J11" s="37"/>
      <c r="K11" s="278" t="e">
        <f>(((E11*ข้อมูล!J34)+(F11*ข้อมูล!J35)+(G11*ข้อมูล!J36)+(H11*ข้อมูล!J37)+(I11*ข้อมูล!J38)+(J11*ข้อมูล!J39))*100)/K1</f>
        <v>#DIV/0!</v>
      </c>
    </row>
    <row r="12" spans="1:20">
      <c r="B12" s="275" t="str">
        <f>ข้อมูลนักศึกษา!B13</f>
        <v/>
      </c>
      <c r="C12" s="284" t="str">
        <f>IF(B12="","",ข้อมูลนักศึกษา!C13)</f>
        <v/>
      </c>
      <c r="D12" s="284" t="str">
        <f>IF(C12="","",ข้อมูลนักศึกษา!D13)</f>
        <v/>
      </c>
      <c r="E12" s="37"/>
      <c r="F12" s="37"/>
      <c r="G12" s="37"/>
      <c r="H12" s="37"/>
      <c r="I12" s="37"/>
      <c r="J12" s="37"/>
      <c r="K12" s="278" t="e">
        <f>(((E12*ข้อมูล!J34)+(F12*ข้อมูล!J35)+(G12*ข้อมูล!J36)+(H12*ข้อมูล!J37)+(I12*ข้อมูล!J38)+(J12*ข้อมูล!J39))*100)/K1</f>
        <v>#DIV/0!</v>
      </c>
    </row>
    <row r="13" spans="1:20">
      <c r="B13" s="275" t="str">
        <f>ข้อมูลนักศึกษา!B14</f>
        <v/>
      </c>
      <c r="C13" s="284" t="str">
        <f>IF(B13="","",ข้อมูลนักศึกษา!C14)</f>
        <v/>
      </c>
      <c r="D13" s="284" t="str">
        <f>IF(C13="","",ข้อมูลนักศึกษา!D14)</f>
        <v/>
      </c>
      <c r="E13" s="37"/>
      <c r="F13" s="37"/>
      <c r="G13" s="37"/>
      <c r="H13" s="37"/>
      <c r="I13" s="37"/>
      <c r="J13" s="37"/>
      <c r="K13" s="278" t="e">
        <f>(((E13*ข้อมูล!J34)+(F13*ข้อมูล!J35)+(G13*ข้อมูล!J36)+(H13*ข้อมูล!J37)+(I13*ข้อมูล!J38)+(J13*ข้อมูล!J39))*100)/K1</f>
        <v>#DIV/0!</v>
      </c>
    </row>
    <row r="14" spans="1:20">
      <c r="B14" s="275" t="str">
        <f>ข้อมูลนักศึกษา!B15</f>
        <v/>
      </c>
      <c r="C14" s="284" t="str">
        <f>IF(B14="","",ข้อมูลนักศึกษา!C15)</f>
        <v/>
      </c>
      <c r="D14" s="284" t="str">
        <f>IF(C14="","",ข้อมูลนักศึกษา!D15)</f>
        <v/>
      </c>
      <c r="E14" s="37"/>
      <c r="F14" s="37"/>
      <c r="G14" s="37"/>
      <c r="H14" s="37"/>
      <c r="I14" s="37"/>
      <c r="J14" s="37"/>
      <c r="K14" s="278" t="e">
        <f>(((E14*ข้อมูล!J34)+(F14*ข้อมูล!J35)+(G14*ข้อมูล!J36)+(H14*ข้อมูล!J37)+(I14*ข้อมูล!J38)+(J14*ข้อมูล!J39))*100)/K1</f>
        <v>#DIV/0!</v>
      </c>
    </row>
    <row r="15" spans="1:20">
      <c r="B15" s="275" t="str">
        <f>ข้อมูลนักศึกษา!B16</f>
        <v/>
      </c>
      <c r="C15" s="284" t="str">
        <f>IF(B15="","",ข้อมูลนักศึกษา!C16)</f>
        <v/>
      </c>
      <c r="D15" s="284" t="str">
        <f>IF(C15="","",ข้อมูลนักศึกษา!D16)</f>
        <v/>
      </c>
      <c r="E15" s="37"/>
      <c r="F15" s="37"/>
      <c r="G15" s="37"/>
      <c r="H15" s="37"/>
      <c r="I15" s="37"/>
      <c r="J15" s="37"/>
      <c r="K15" s="278" t="e">
        <f>(((E15*ข้อมูล!J34)+(F15*ข้อมูล!J35)+(G15*ข้อมูล!J36)+(H15*ข้อมูล!J37)+(I15*ข้อมูล!J38)+(J15*ข้อมูล!J39))*100)/K1</f>
        <v>#DIV/0!</v>
      </c>
    </row>
    <row r="16" spans="1:20">
      <c r="B16" s="275" t="str">
        <f>ข้อมูลนักศึกษา!B17</f>
        <v/>
      </c>
      <c r="C16" s="284" t="str">
        <f>IF(B16="","",ข้อมูลนักศึกษา!C17)</f>
        <v/>
      </c>
      <c r="D16" s="284" t="str">
        <f>IF(C16="","",ข้อมูลนักศึกษา!D17)</f>
        <v/>
      </c>
      <c r="E16" s="37"/>
      <c r="F16" s="37"/>
      <c r="G16" s="37"/>
      <c r="H16" s="37"/>
      <c r="I16" s="37"/>
      <c r="J16" s="37"/>
      <c r="K16" s="278" t="e">
        <f>(((E16*ข้อมูล!J34)+(F16*ข้อมูล!J35)+(G16*ข้อมูล!J36)+(H16*ข้อมูล!J37)+(I16*ข้อมูล!J38)+(J16*ข้อมูล!J39))*100)/K1</f>
        <v>#DIV/0!</v>
      </c>
    </row>
    <row r="17" spans="2:11">
      <c r="B17" s="275" t="str">
        <f>ข้อมูลนักศึกษา!B18</f>
        <v/>
      </c>
      <c r="C17" s="284" t="str">
        <f>IF(B17="","",ข้อมูลนักศึกษา!C18)</f>
        <v/>
      </c>
      <c r="D17" s="284" t="str">
        <f>IF(C17="","",ข้อมูลนักศึกษา!D18)</f>
        <v/>
      </c>
      <c r="E17" s="37"/>
      <c r="F17" s="37"/>
      <c r="G17" s="37"/>
      <c r="H17" s="37"/>
      <c r="I17" s="37"/>
      <c r="J17" s="37"/>
      <c r="K17" s="278" t="e">
        <f>(((E17*ข้อมูล!J34)+(F17*ข้อมูล!J35)+(G17*ข้อมูล!J36)+(H17*ข้อมูล!J37)+(I17*ข้อมูล!J38)+(J17*ข้อมูล!J39))*100)/K1</f>
        <v>#DIV/0!</v>
      </c>
    </row>
    <row r="18" spans="2:11">
      <c r="B18" s="275" t="str">
        <f>ข้อมูลนักศึกษา!B19</f>
        <v/>
      </c>
      <c r="C18" s="284" t="str">
        <f>IF(B18="","",ข้อมูลนักศึกษา!C19)</f>
        <v/>
      </c>
      <c r="D18" s="284" t="str">
        <f>IF(C18="","",ข้อมูลนักศึกษา!D19)</f>
        <v/>
      </c>
      <c r="E18" s="37"/>
      <c r="F18" s="37"/>
      <c r="G18" s="37"/>
      <c r="H18" s="37"/>
      <c r="I18" s="37"/>
      <c r="J18" s="37"/>
      <c r="K18" s="278" t="e">
        <f>(((E18*ข้อมูล!J34)+(F18*ข้อมูล!J35)+(G18*ข้อมูล!J36)+(H18*ข้อมูล!J37)+(I18*ข้อมูล!J38)+(J18*ข้อมูล!J39))*100)/K1</f>
        <v>#DIV/0!</v>
      </c>
    </row>
    <row r="19" spans="2:11">
      <c r="B19" s="275" t="str">
        <f>ข้อมูลนักศึกษา!B20</f>
        <v/>
      </c>
      <c r="C19" s="284" t="str">
        <f>IF(B19="","",ข้อมูลนักศึกษา!C20)</f>
        <v/>
      </c>
      <c r="D19" s="284" t="str">
        <f>IF(C19="","",ข้อมูลนักศึกษา!D20)</f>
        <v/>
      </c>
      <c r="E19" s="37"/>
      <c r="F19" s="37"/>
      <c r="G19" s="37"/>
      <c r="H19" s="37"/>
      <c r="I19" s="37"/>
      <c r="J19" s="37"/>
      <c r="K19" s="278" t="e">
        <f>(((E19*ข้อมูล!J34)+(F19*ข้อมูล!J35)+(G19*ข้อมูล!J36)+(H19*ข้อมูล!J37)+(I19*ข้อมูล!J38)+(J19*ข้อมูล!J39))*100)/K1</f>
        <v>#DIV/0!</v>
      </c>
    </row>
    <row r="20" spans="2:11">
      <c r="B20" s="275" t="str">
        <f>ข้อมูลนักศึกษา!B21</f>
        <v/>
      </c>
      <c r="C20" s="284" t="str">
        <f>IF(B20="","",ข้อมูลนักศึกษา!C21)</f>
        <v/>
      </c>
      <c r="D20" s="284" t="str">
        <f>IF(C20="","",ข้อมูลนักศึกษา!D21)</f>
        <v/>
      </c>
      <c r="E20" s="37"/>
      <c r="F20" s="37"/>
      <c r="G20" s="37"/>
      <c r="H20" s="37"/>
      <c r="I20" s="37"/>
      <c r="J20" s="37"/>
      <c r="K20" s="278" t="e">
        <f>(((E20*ข้อมูล!J34)+(F20*ข้อมูล!J35)+(G20*ข้อมูล!J36)+(H20*ข้อมูล!J37)+(I20*ข้อมูล!J38)+(J20*ข้อมูล!J39))*100)/K1</f>
        <v>#DIV/0!</v>
      </c>
    </row>
    <row r="21" spans="2:11">
      <c r="B21" s="275" t="str">
        <f>ข้อมูลนักศึกษา!B22</f>
        <v/>
      </c>
      <c r="C21" s="284" t="str">
        <f>IF(B21="","",ข้อมูลนักศึกษา!C22)</f>
        <v/>
      </c>
      <c r="D21" s="284" t="str">
        <f>IF(C21="","",ข้อมูลนักศึกษา!D22)</f>
        <v/>
      </c>
      <c r="E21" s="37"/>
      <c r="F21" s="37"/>
      <c r="G21" s="37"/>
      <c r="H21" s="37"/>
      <c r="I21" s="37"/>
      <c r="J21" s="37"/>
      <c r="K21" s="278" t="e">
        <f>(((E21*ข้อมูล!J34)+(F21*ข้อมูล!J35)+(G21*ข้อมูล!J36)+(H21*ข้อมูล!J37)+(I21*ข้อมูล!J38)+(J21*ข้อมูล!J39))*100)/K1</f>
        <v>#DIV/0!</v>
      </c>
    </row>
    <row r="22" spans="2:11">
      <c r="B22" s="275" t="str">
        <f>ข้อมูลนักศึกษา!B23</f>
        <v/>
      </c>
      <c r="C22" s="284" t="str">
        <f>IF(B22="","",ข้อมูลนักศึกษา!C23)</f>
        <v/>
      </c>
      <c r="D22" s="284" t="str">
        <f>IF(C22="","",ข้อมูลนักศึกษา!D23)</f>
        <v/>
      </c>
      <c r="E22" s="37"/>
      <c r="F22" s="37"/>
      <c r="G22" s="37"/>
      <c r="H22" s="37"/>
      <c r="I22" s="37"/>
      <c r="J22" s="37"/>
      <c r="K22" s="278" t="e">
        <f>(((E22*ข้อมูล!J34)+(F22*ข้อมูล!J35)+(G22*ข้อมูล!J36)+(H22*ข้อมูล!J37)+(I22*ข้อมูล!J38)+(J22*ข้อมูล!J39))*100)/K1</f>
        <v>#DIV/0!</v>
      </c>
    </row>
    <row r="23" spans="2:11">
      <c r="B23" s="275" t="str">
        <f>ข้อมูลนักศึกษา!B24</f>
        <v/>
      </c>
      <c r="C23" s="284" t="str">
        <f>IF(B23="","",ข้อมูลนักศึกษา!C24)</f>
        <v/>
      </c>
      <c r="D23" s="284" t="str">
        <f>IF(C23="","",ข้อมูลนักศึกษา!D24)</f>
        <v/>
      </c>
      <c r="E23" s="37"/>
      <c r="F23" s="37"/>
      <c r="G23" s="37"/>
      <c r="H23" s="37"/>
      <c r="I23" s="37"/>
      <c r="J23" s="37"/>
      <c r="K23" s="278" t="e">
        <f>(((E23*ข้อมูล!J34)+(F23*ข้อมูล!J35)+(G23*ข้อมูล!J36)+(H23*ข้อมูล!J37)+(I23*ข้อมูล!J38)+(J23*ข้อมูล!J39))*100)/K1</f>
        <v>#DIV/0!</v>
      </c>
    </row>
    <row r="24" spans="2:11">
      <c r="B24" s="275" t="str">
        <f>ข้อมูลนักศึกษา!B25</f>
        <v/>
      </c>
      <c r="C24" s="284" t="str">
        <f>IF(B24="","",ข้อมูลนักศึกษา!C25)</f>
        <v/>
      </c>
      <c r="D24" s="284" t="str">
        <f>IF(C24="","",ข้อมูลนักศึกษา!D25)</f>
        <v/>
      </c>
      <c r="E24" s="37"/>
      <c r="F24" s="37"/>
      <c r="G24" s="37"/>
      <c r="H24" s="37"/>
      <c r="I24" s="37"/>
      <c r="J24" s="37"/>
      <c r="K24" s="278" t="e">
        <f>(((E24*ข้อมูล!J34)+(F24*ข้อมูล!J35)+(G24*ข้อมูล!J36)+(H24*ข้อมูล!J37)+(I24*ข้อมูล!J38)+(J24*ข้อมูล!J39))*100)/K1</f>
        <v>#DIV/0!</v>
      </c>
    </row>
    <row r="25" spans="2:11">
      <c r="B25" s="275" t="str">
        <f>ข้อมูลนักศึกษา!B26</f>
        <v/>
      </c>
      <c r="C25" s="284" t="str">
        <f>IF(B25="","",ข้อมูลนักศึกษา!C26)</f>
        <v/>
      </c>
      <c r="D25" s="284" t="str">
        <f>IF(C25="","",ข้อมูลนักศึกษา!D26)</f>
        <v/>
      </c>
      <c r="E25" s="37"/>
      <c r="F25" s="37"/>
      <c r="G25" s="37"/>
      <c r="H25" s="37"/>
      <c r="I25" s="37"/>
      <c r="J25" s="37"/>
      <c r="K25" s="278" t="e">
        <f>(((E25*ข้อมูล!J34)+(F25*ข้อมูล!J35)+(G25*ข้อมูล!J36)+(H25*ข้อมูล!J37)+(I25*ข้อมูล!J38)+(J25*ข้อมูล!J39))*100)/K1</f>
        <v>#DIV/0!</v>
      </c>
    </row>
    <row r="26" spans="2:11">
      <c r="B26" s="275" t="str">
        <f>ข้อมูลนักศึกษา!B27</f>
        <v/>
      </c>
      <c r="C26" s="284" t="str">
        <f>IF(B26="","",ข้อมูลนักศึกษา!C27)</f>
        <v/>
      </c>
      <c r="D26" s="284" t="str">
        <f>IF(C26="","",ข้อมูลนักศึกษา!D27)</f>
        <v/>
      </c>
      <c r="E26" s="37"/>
      <c r="F26" s="37"/>
      <c r="G26" s="37"/>
      <c r="H26" s="37"/>
      <c r="I26" s="37"/>
      <c r="J26" s="37"/>
      <c r="K26" s="278" t="e">
        <f>(((E26*ข้อมูล!J34)+(F26*ข้อมูล!J35)+(G26*ข้อมูล!J36)+(H26*ข้อมูล!J37)+(I26*ข้อมูล!J38)+(J26*ข้อมูล!J39))*100)/K1</f>
        <v>#DIV/0!</v>
      </c>
    </row>
    <row r="27" spans="2:11">
      <c r="B27" s="275" t="str">
        <f>ข้อมูลนักศึกษา!B28</f>
        <v/>
      </c>
      <c r="C27" s="284" t="str">
        <f>IF(B27="","",ข้อมูลนักศึกษา!C28)</f>
        <v/>
      </c>
      <c r="D27" s="284" t="str">
        <f>IF(C27="","",ข้อมูลนักศึกษา!D28)</f>
        <v/>
      </c>
      <c r="E27" s="37"/>
      <c r="F27" s="37"/>
      <c r="G27" s="37"/>
      <c r="H27" s="37"/>
      <c r="I27" s="37"/>
      <c r="J27" s="37"/>
      <c r="K27" s="278" t="e">
        <f>(((E27*ข้อมูล!J34)+(F27*ข้อมูล!J35)+(G27*ข้อมูล!J36)+(H27*ข้อมูล!J37)+(I27*ข้อมูล!J38)+(J27*ข้อมูล!J39))*100)/K1</f>
        <v>#DIV/0!</v>
      </c>
    </row>
    <row r="28" spans="2:11">
      <c r="B28" s="275" t="str">
        <f>ข้อมูลนักศึกษา!B29</f>
        <v/>
      </c>
      <c r="C28" s="284" t="str">
        <f>IF(B28="","",ข้อมูลนักศึกษา!C29)</f>
        <v/>
      </c>
      <c r="D28" s="284" t="str">
        <f>IF(C28="","",ข้อมูลนักศึกษา!D29)</f>
        <v/>
      </c>
      <c r="E28" s="37"/>
      <c r="F28" s="37"/>
      <c r="G28" s="37"/>
      <c r="H28" s="37"/>
      <c r="I28" s="37"/>
      <c r="J28" s="37"/>
      <c r="K28" s="278" t="e">
        <f>(((E28*ข้อมูล!J34)+(F28*ข้อมูล!J35)+(G28*ข้อมูล!J36)+(H28*ข้อมูล!J37)+(I28*ข้อมูล!J38)+(J28*ข้อมูล!J39))*100)/K1</f>
        <v>#DIV/0!</v>
      </c>
    </row>
    <row r="29" spans="2:11">
      <c r="B29" s="275" t="str">
        <f>ข้อมูลนักศึกษา!B30</f>
        <v/>
      </c>
      <c r="C29" s="284" t="str">
        <f>IF(B29="","",ข้อมูลนักศึกษา!C30)</f>
        <v/>
      </c>
      <c r="D29" s="284" t="str">
        <f>IF(C29="","",ข้อมูลนักศึกษา!D30)</f>
        <v/>
      </c>
      <c r="E29" s="37"/>
      <c r="F29" s="37"/>
      <c r="G29" s="37"/>
      <c r="H29" s="37"/>
      <c r="I29" s="37"/>
      <c r="J29" s="37"/>
      <c r="K29" s="278" t="e">
        <f>(((E29*ข้อมูล!J34)+(F29*ข้อมูล!J35)+(G29*ข้อมูล!J36)+(H29*ข้อมูล!J37)+(I29*ข้อมูล!J38)+(J29*ข้อมูล!J39))*100)/K1</f>
        <v>#DIV/0!</v>
      </c>
    </row>
    <row r="30" spans="2:11">
      <c r="B30" s="275" t="str">
        <f>ข้อมูลนักศึกษา!B31</f>
        <v/>
      </c>
      <c r="C30" s="284" t="str">
        <f>IF(B30="","",ข้อมูลนักศึกษา!C31)</f>
        <v/>
      </c>
      <c r="D30" s="284" t="str">
        <f>IF(C30="","",ข้อมูลนักศึกษา!D31)</f>
        <v/>
      </c>
      <c r="E30" s="37"/>
      <c r="F30" s="37"/>
      <c r="G30" s="37"/>
      <c r="H30" s="37"/>
      <c r="I30" s="37"/>
      <c r="J30" s="37"/>
      <c r="K30" s="278" t="e">
        <f>(((E30*ข้อมูล!J34)+(F30*ข้อมูล!J35)+(G30*ข้อมูล!J36)+(H30*ข้อมูล!J37)+(I30*ข้อมูล!J38)+(J30*ข้อมูล!J39))*100)/K1</f>
        <v>#DIV/0!</v>
      </c>
    </row>
    <row r="31" spans="2:11">
      <c r="B31" s="275" t="str">
        <f>ข้อมูลนักศึกษา!B32</f>
        <v/>
      </c>
      <c r="C31" s="284" t="str">
        <f>IF(B31="","",ข้อมูลนักศึกษา!C32)</f>
        <v/>
      </c>
      <c r="D31" s="284" t="str">
        <f>IF(C31="","",ข้อมูลนักศึกษา!D32)</f>
        <v/>
      </c>
      <c r="E31" s="37"/>
      <c r="F31" s="37"/>
      <c r="G31" s="37"/>
      <c r="H31" s="37"/>
      <c r="I31" s="37"/>
      <c r="J31" s="37"/>
      <c r="K31" s="278" t="e">
        <f>(((E31*ข้อมูล!J34)+(F31*ข้อมูล!J35)+(G31*ข้อมูล!J36)+(H31*ข้อมูล!J37)+(I31*ข้อมูล!J38)+(J31*ข้อมูล!J39))*100)/K1</f>
        <v>#DIV/0!</v>
      </c>
    </row>
    <row r="32" spans="2:11">
      <c r="B32" s="275" t="str">
        <f>ข้อมูลนักศึกษา!B33</f>
        <v/>
      </c>
      <c r="C32" s="284" t="str">
        <f>IF(B32="","",ข้อมูลนักศึกษา!C33)</f>
        <v/>
      </c>
      <c r="D32" s="284" t="str">
        <f>IF(C32="","",ข้อมูลนักศึกษา!D33)</f>
        <v/>
      </c>
      <c r="E32" s="37"/>
      <c r="F32" s="37"/>
      <c r="G32" s="37"/>
      <c r="H32" s="37"/>
      <c r="I32" s="37"/>
      <c r="J32" s="37"/>
      <c r="K32" s="278" t="e">
        <f>(((E32*ข้อมูล!J34)+(F32*ข้อมูล!J35)+(G32*ข้อมูล!J36)+(H32*ข้อมูล!J37)+(I32*ข้อมูล!J38)+(J32*ข้อมูล!J39))*100)/K1</f>
        <v>#DIV/0!</v>
      </c>
    </row>
    <row r="33" spans="2:11">
      <c r="B33" s="275" t="str">
        <f>ข้อมูลนักศึกษา!B34</f>
        <v/>
      </c>
      <c r="C33" s="284" t="str">
        <f>IF(B33="","",ข้อมูลนักศึกษา!C34)</f>
        <v/>
      </c>
      <c r="D33" s="284" t="str">
        <f>IF(C33="","",ข้อมูลนักศึกษา!D34)</f>
        <v/>
      </c>
      <c r="E33" s="37"/>
      <c r="F33" s="37"/>
      <c r="G33" s="37"/>
      <c r="H33" s="37"/>
      <c r="I33" s="37"/>
      <c r="J33" s="37"/>
      <c r="K33" s="278" t="e">
        <f>(((E33*ข้อมูล!J34)+(F33*ข้อมูล!J35)+(G33*ข้อมูล!J36)+(H33*ข้อมูล!J37)+(I33*ข้อมูล!J38)+(J33*ข้อมูล!J39))*100)/K1</f>
        <v>#DIV/0!</v>
      </c>
    </row>
    <row r="34" spans="2:11">
      <c r="B34" s="275" t="str">
        <f>ข้อมูลนักศึกษา!B35</f>
        <v/>
      </c>
      <c r="C34" s="284" t="str">
        <f>IF(B34="","",ข้อมูลนักศึกษา!C35)</f>
        <v/>
      </c>
      <c r="D34" s="284" t="str">
        <f>IF(C34="","",ข้อมูลนักศึกษา!D35)</f>
        <v/>
      </c>
      <c r="E34" s="37"/>
      <c r="F34" s="37"/>
      <c r="G34" s="37"/>
      <c r="H34" s="37"/>
      <c r="I34" s="37"/>
      <c r="J34" s="37"/>
      <c r="K34" s="278" t="e">
        <f>(((E34*ข้อมูล!J34)+(F34*ข้อมูล!J35)+(G34*ข้อมูล!J36)+(H34*ข้อมูล!J37)+(I34*ข้อมูล!J38)+(J34*ข้อมูล!J39))*100)/K1</f>
        <v>#DIV/0!</v>
      </c>
    </row>
    <row r="35" spans="2:11">
      <c r="B35" s="275" t="str">
        <f>ข้อมูลนักศึกษา!B36</f>
        <v/>
      </c>
      <c r="C35" s="284" t="str">
        <f>IF(B35="","",ข้อมูลนักศึกษา!C36)</f>
        <v/>
      </c>
      <c r="D35" s="284" t="str">
        <f>IF(C35="","",ข้อมูลนักศึกษา!D36)</f>
        <v/>
      </c>
      <c r="E35" s="37"/>
      <c r="F35" s="37"/>
      <c r="G35" s="37"/>
      <c r="H35" s="37"/>
      <c r="I35" s="37"/>
      <c r="J35" s="37"/>
      <c r="K35" s="278" t="e">
        <f>(((E35*ข้อมูล!J34)+(F35*ข้อมูล!J35)+(G35*ข้อมูล!J36)+(H35*ข้อมูล!J37)+(I35*ข้อมูล!J38)+(J35*ข้อมูล!J39))*100)/K1</f>
        <v>#DIV/0!</v>
      </c>
    </row>
    <row r="36" spans="2:11">
      <c r="B36" s="275" t="str">
        <f>ข้อมูลนักศึกษา!B37</f>
        <v/>
      </c>
      <c r="C36" s="284" t="str">
        <f>IF(B36="","",ข้อมูลนักศึกษา!C37)</f>
        <v/>
      </c>
      <c r="D36" s="284" t="str">
        <f>IF(C36="","",ข้อมูลนักศึกษา!D37)</f>
        <v/>
      </c>
      <c r="E36" s="37"/>
      <c r="F36" s="37"/>
      <c r="G36" s="37"/>
      <c r="H36" s="37"/>
      <c r="I36" s="37"/>
      <c r="J36" s="37"/>
      <c r="K36" s="278" t="e">
        <f>(((E36*ข้อมูล!J34)+(F36*ข้อมูล!J35)+(G36*ข้อมูล!J36)+(H36*ข้อมูล!J37)+(I36*ข้อมูล!J38)+(J36*ข้อมูล!J39))*100)/K1</f>
        <v>#DIV/0!</v>
      </c>
    </row>
    <row r="37" spans="2:11">
      <c r="B37" s="275" t="str">
        <f>ข้อมูลนักศึกษา!B38</f>
        <v/>
      </c>
      <c r="C37" s="284" t="str">
        <f>IF(B37="","",ข้อมูลนักศึกษา!C38)</f>
        <v/>
      </c>
      <c r="D37" s="284" t="str">
        <f>IF(C37="","",ข้อมูลนักศึกษา!D38)</f>
        <v/>
      </c>
      <c r="E37" s="37"/>
      <c r="F37" s="37"/>
      <c r="G37" s="37"/>
      <c r="H37" s="37"/>
      <c r="I37" s="37"/>
      <c r="J37" s="37"/>
      <c r="K37" s="278" t="e">
        <f>(((E37*ข้อมูล!J34)+(F37*ข้อมูล!J35)+(G37*ข้อมูล!J36)+(H37*ข้อมูล!J37)+(I37*ข้อมูล!J38)+(J37*ข้อมูล!J39))*100)/K1</f>
        <v>#DIV/0!</v>
      </c>
    </row>
    <row r="38" spans="2:11">
      <c r="B38" s="275" t="str">
        <f>ข้อมูลนักศึกษา!B39</f>
        <v/>
      </c>
      <c r="C38" s="284" t="str">
        <f>IF(B38="","",ข้อมูลนักศึกษา!C39)</f>
        <v/>
      </c>
      <c r="D38" s="284" t="str">
        <f>IF(C38="","",ข้อมูลนักศึกษา!D39)</f>
        <v/>
      </c>
      <c r="E38" s="37"/>
      <c r="F38" s="37"/>
      <c r="G38" s="37"/>
      <c r="H38" s="37"/>
      <c r="I38" s="37"/>
      <c r="J38" s="37"/>
      <c r="K38" s="278" t="e">
        <f>(((E38*ข้อมูล!J34)+(F38*ข้อมูล!J35)+(G38*ข้อมูล!J36)+(H38*ข้อมูล!J37)+(I38*ข้อมูล!J38)+(J38*ข้อมูล!J39))*100)/K1</f>
        <v>#DIV/0!</v>
      </c>
    </row>
    <row r="39" spans="2:11">
      <c r="B39" s="275" t="str">
        <f>ข้อมูลนักศึกษา!B40</f>
        <v/>
      </c>
      <c r="C39" s="284" t="str">
        <f>IF(B39="","",ข้อมูลนักศึกษา!C40)</f>
        <v/>
      </c>
      <c r="D39" s="284" t="str">
        <f>IF(C39="","",ข้อมูลนักศึกษา!D40)</f>
        <v/>
      </c>
      <c r="E39" s="37"/>
      <c r="F39" s="37"/>
      <c r="G39" s="37"/>
      <c r="H39" s="37"/>
      <c r="I39" s="37"/>
      <c r="J39" s="37"/>
      <c r="K39" s="278" t="e">
        <f>(((E39*ข้อมูล!J34)+(F39*ข้อมูล!J35)+(G39*ข้อมูล!J36)+(H39*ข้อมูล!J37)+(I39*ข้อมูล!J38)+(J39*ข้อมูล!J39))*100)/K1</f>
        <v>#DIV/0!</v>
      </c>
    </row>
    <row r="40" spans="2:11">
      <c r="B40" s="275" t="str">
        <f>ข้อมูลนักศึกษา!B41</f>
        <v/>
      </c>
      <c r="C40" s="284" t="str">
        <f>IF(B40="","",ข้อมูลนักศึกษา!C41)</f>
        <v/>
      </c>
      <c r="D40" s="284" t="str">
        <f>IF(C40="","",ข้อมูลนักศึกษา!D41)</f>
        <v/>
      </c>
      <c r="E40" s="37"/>
      <c r="F40" s="37"/>
      <c r="G40" s="37"/>
      <c r="H40" s="37"/>
      <c r="I40" s="37"/>
      <c r="J40" s="37"/>
      <c r="K40" s="278" t="e">
        <f>(((E40*ข้อมูล!J34)+(F40*ข้อมูล!J35)+(G40*ข้อมูล!J36)+(H40*ข้อมูล!J37)+(I40*ข้อมูล!J38)+(J40*ข้อมูล!J39))*100)/K1</f>
        <v>#DIV/0!</v>
      </c>
    </row>
    <row r="41" spans="2:11">
      <c r="B41" s="275" t="str">
        <f>ข้อมูลนักศึกษา!B42</f>
        <v/>
      </c>
      <c r="C41" s="284" t="str">
        <f>IF(B41="","",ข้อมูลนักศึกษา!C42)</f>
        <v/>
      </c>
      <c r="D41" s="284" t="str">
        <f>IF(C41="","",ข้อมูลนักศึกษา!D42)</f>
        <v/>
      </c>
      <c r="E41" s="37"/>
      <c r="F41" s="37"/>
      <c r="G41" s="37"/>
      <c r="H41" s="37"/>
      <c r="I41" s="37"/>
      <c r="J41" s="37"/>
      <c r="K41" s="278" t="e">
        <f>(((E41*ข้อมูล!J34)+(F41*ข้อมูล!J35)+(G41*ข้อมูล!J36)+(H41*ข้อมูล!J37)+(I41*ข้อมูล!J38)+(J41*ข้อมูล!J39))*100)/K1</f>
        <v>#DIV/0!</v>
      </c>
    </row>
    <row r="42" spans="2:11">
      <c r="B42" s="275" t="str">
        <f>ข้อมูลนักศึกษา!B43</f>
        <v/>
      </c>
      <c r="C42" s="284" t="str">
        <f>IF(B42="","",ข้อมูลนักศึกษา!C43)</f>
        <v/>
      </c>
      <c r="D42" s="284" t="str">
        <f>IF(C42="","",ข้อมูลนักศึกษา!D43)</f>
        <v/>
      </c>
      <c r="E42" s="37"/>
      <c r="F42" s="37"/>
      <c r="G42" s="37"/>
      <c r="H42" s="37"/>
      <c r="I42" s="37"/>
      <c r="J42" s="37"/>
      <c r="K42" s="278" t="e">
        <f>(((E42*ข้อมูล!J34)+(F42*ข้อมูล!J35)+(G42*ข้อมูล!J36)+(H42*ข้อมูล!J37)+(I42*ข้อมูล!J38)+(J42*ข้อมูล!J39))*100)/K1</f>
        <v>#DIV/0!</v>
      </c>
    </row>
    <row r="43" spans="2:11">
      <c r="B43" s="275" t="str">
        <f>ข้อมูลนักศึกษา!B44</f>
        <v/>
      </c>
      <c r="C43" s="284" t="str">
        <f>IF(B43="","",ข้อมูลนักศึกษา!C44)</f>
        <v/>
      </c>
      <c r="D43" s="284" t="str">
        <f>IF(C43="","",ข้อมูลนักศึกษา!D44)</f>
        <v/>
      </c>
      <c r="E43" s="37"/>
      <c r="F43" s="37"/>
      <c r="G43" s="37"/>
      <c r="H43" s="37"/>
      <c r="I43" s="37"/>
      <c r="J43" s="37"/>
      <c r="K43" s="278" t="e">
        <f>(((E43*ข้อมูล!J34)+(F43*ข้อมูล!J35)+(G43*ข้อมูล!J36)+(H43*ข้อมูล!J37)+(I43*ข้อมูล!J38)+(J43*ข้อมูล!J39))*100)/K1</f>
        <v>#DIV/0!</v>
      </c>
    </row>
    <row r="44" spans="2:11">
      <c r="B44" s="275" t="str">
        <f>ข้อมูลนักศึกษา!B45</f>
        <v/>
      </c>
      <c r="C44" s="284" t="str">
        <f>IF(B44="","",ข้อมูลนักศึกษา!C45)</f>
        <v/>
      </c>
      <c r="D44" s="284" t="str">
        <f>IF(C44="","",ข้อมูลนักศึกษา!D45)</f>
        <v/>
      </c>
      <c r="E44" s="37"/>
      <c r="F44" s="37"/>
      <c r="G44" s="37"/>
      <c r="H44" s="37"/>
      <c r="I44" s="37"/>
      <c r="J44" s="37"/>
      <c r="K44" s="278" t="e">
        <f>(((E44*ข้อมูล!J34)+(F44*ข้อมูล!J35)+(G44*ข้อมูล!J36)+(H44*ข้อมูล!J37)+(I44*ข้อมูล!J38)+(J44*ข้อมูล!J39))*100)/K1</f>
        <v>#DIV/0!</v>
      </c>
    </row>
    <row r="45" spans="2:11">
      <c r="B45" s="275" t="str">
        <f>ข้อมูลนักศึกษา!B46</f>
        <v/>
      </c>
      <c r="C45" s="284" t="str">
        <f>IF(B45="","",ข้อมูลนักศึกษา!C46)</f>
        <v/>
      </c>
      <c r="D45" s="284" t="str">
        <f>IF(C45="","",ข้อมูลนักศึกษา!D46)</f>
        <v/>
      </c>
      <c r="E45" s="37"/>
      <c r="F45" s="37"/>
      <c r="G45" s="37"/>
      <c r="H45" s="37"/>
      <c r="I45" s="37"/>
      <c r="J45" s="37"/>
      <c r="K45" s="278" t="e">
        <f>(((E45*ข้อมูล!J34)+(F45*ข้อมูล!J35)+(G45*ข้อมูล!J36)+(H45*ข้อมูล!J37)+(I45*ข้อมูล!J38)+(J45*ข้อมูล!J39))*100)/K1</f>
        <v>#DIV/0!</v>
      </c>
    </row>
    <row r="46" spans="2:11">
      <c r="B46" s="275" t="str">
        <f>ข้อมูลนักศึกษา!B47</f>
        <v/>
      </c>
      <c r="C46" s="284" t="str">
        <f>IF(B46="","",ข้อมูลนักศึกษา!C47)</f>
        <v/>
      </c>
      <c r="D46" s="284" t="str">
        <f>IF(C46="","",ข้อมูลนักศึกษา!D47)</f>
        <v/>
      </c>
      <c r="E46" s="37"/>
      <c r="F46" s="37"/>
      <c r="G46" s="37"/>
      <c r="H46" s="37"/>
      <c r="I46" s="37"/>
      <c r="J46" s="37"/>
      <c r="K46" s="278" t="e">
        <f>(((E46*ข้อมูล!J34)+(F46*ข้อมูล!J35)+(G46*ข้อมูล!J36)+(H46*ข้อมูล!J37)+(I46*ข้อมูล!J38)+(J46*ข้อมูล!J39))*100)/K1</f>
        <v>#DIV/0!</v>
      </c>
    </row>
    <row r="47" spans="2:11">
      <c r="B47" s="275" t="str">
        <f>ข้อมูลนักศึกษา!B48</f>
        <v/>
      </c>
      <c r="C47" s="284" t="str">
        <f>IF(B47="","",ข้อมูลนักศึกษา!C48)</f>
        <v/>
      </c>
      <c r="D47" s="284" t="str">
        <f>IF(C47="","",ข้อมูลนักศึกษา!D48)</f>
        <v/>
      </c>
      <c r="E47" s="37"/>
      <c r="F47" s="37"/>
      <c r="G47" s="37"/>
      <c r="H47" s="37"/>
      <c r="I47" s="37"/>
      <c r="J47" s="37"/>
      <c r="K47" s="278" t="e">
        <f>(((E47*ข้อมูล!J34)+(F47*ข้อมูล!J35)+(G47*ข้อมูล!J36)+(H47*ข้อมูล!J37)+(I47*ข้อมูล!J38)+(J47*ข้อมูล!J39))*100)/K1</f>
        <v>#DIV/0!</v>
      </c>
    </row>
    <row r="48" spans="2:11">
      <c r="B48" s="275" t="str">
        <f>ข้อมูลนักศึกษา!B49</f>
        <v/>
      </c>
      <c r="C48" s="284" t="str">
        <f>IF(B48="","",ข้อมูลนักศึกษา!C49)</f>
        <v/>
      </c>
      <c r="D48" s="284" t="str">
        <f>IF(C48="","",ข้อมูลนักศึกษา!D49)</f>
        <v/>
      </c>
      <c r="E48" s="37"/>
      <c r="F48" s="37"/>
      <c r="G48" s="37"/>
      <c r="H48" s="37"/>
      <c r="I48" s="37"/>
      <c r="J48" s="37"/>
      <c r="K48" s="278" t="e">
        <f>(((E48*ข้อมูล!J34)+(F48*ข้อมูล!J35)+(G48*ข้อมูล!J36)+(H48*ข้อมูล!J37)+(I48*ข้อมูล!J38)+(J48*ข้อมูล!J39))*100)/K1</f>
        <v>#DIV/0!</v>
      </c>
    </row>
    <row r="49" spans="2:11">
      <c r="B49" s="275" t="str">
        <f>ข้อมูลนักศึกษา!B50</f>
        <v/>
      </c>
      <c r="C49" s="284" t="str">
        <f>IF(B49="","",ข้อมูลนักศึกษา!C50)</f>
        <v/>
      </c>
      <c r="D49" s="284" t="str">
        <f>IF(C49="","",ข้อมูลนักศึกษา!D50)</f>
        <v/>
      </c>
      <c r="E49" s="37"/>
      <c r="F49" s="37"/>
      <c r="G49" s="37"/>
      <c r="H49" s="37"/>
      <c r="I49" s="37"/>
      <c r="J49" s="37"/>
      <c r="K49" s="278" t="e">
        <f>(((E49*ข้อมูล!J34)+(F49*ข้อมูล!J35)+(G49*ข้อมูล!J36)+(H49*ข้อมูล!J37)+(I49*ข้อมูล!J38)+(J49*ข้อมูล!J39))*100)/K1</f>
        <v>#DIV/0!</v>
      </c>
    </row>
    <row r="50" spans="2:11">
      <c r="B50" s="275" t="str">
        <f>ข้อมูลนักศึกษา!B51</f>
        <v/>
      </c>
      <c r="C50" s="284" t="str">
        <f>IF(B50="","",ข้อมูลนักศึกษา!C51)</f>
        <v/>
      </c>
      <c r="D50" s="284" t="str">
        <f>IF(C50="","",ข้อมูลนักศึกษา!D51)</f>
        <v/>
      </c>
      <c r="E50" s="37"/>
      <c r="F50" s="37"/>
      <c r="G50" s="37"/>
      <c r="H50" s="37"/>
      <c r="I50" s="37"/>
      <c r="J50" s="37"/>
      <c r="K50" s="278" t="e">
        <f>(((E50*ข้อมูล!J34)+(F50*ข้อมูล!J35)+(G50*ข้อมูล!J36)+(H50*ข้อมูล!J37)+(I50*ข้อมูล!J38)+(J50*ข้อมูล!J39))*100)/K1</f>
        <v>#DIV/0!</v>
      </c>
    </row>
    <row r="51" spans="2:11">
      <c r="B51" s="275" t="str">
        <f>ข้อมูลนักศึกษา!B52</f>
        <v/>
      </c>
      <c r="C51" s="284" t="str">
        <f>IF(B51="","",ข้อมูลนักศึกษา!C52)</f>
        <v/>
      </c>
      <c r="D51" s="284" t="str">
        <f>IF(C51="","",ข้อมูลนักศึกษา!D52)</f>
        <v/>
      </c>
      <c r="E51" s="37"/>
      <c r="F51" s="37"/>
      <c r="G51" s="37"/>
      <c r="H51" s="37"/>
      <c r="I51" s="37"/>
      <c r="J51" s="37"/>
      <c r="K51" s="278" t="e">
        <f>(((E51*ข้อมูล!J34)+(F51*ข้อมูล!J35)+(G51*ข้อมูล!J36)+(H51*ข้อมูล!J37)+(I51*ข้อมูล!J38)+(J51*ข้อมูล!J39))*100)/K1</f>
        <v>#DIV/0!</v>
      </c>
    </row>
    <row r="52" spans="2:11">
      <c r="B52" s="275" t="str">
        <f>ข้อมูลนักศึกษา!B53</f>
        <v/>
      </c>
      <c r="C52" s="284" t="str">
        <f>IF(B52="","",ข้อมูลนักศึกษา!C53)</f>
        <v/>
      </c>
      <c r="D52" s="284" t="str">
        <f>IF(C52="","",ข้อมูลนักศึกษา!D53)</f>
        <v/>
      </c>
      <c r="E52" s="37"/>
      <c r="F52" s="37"/>
      <c r="G52" s="37"/>
      <c r="H52" s="37"/>
      <c r="I52" s="37"/>
      <c r="J52" s="37"/>
      <c r="K52" s="278" t="e">
        <f>(((E52*ข้อมูล!J34)+(F52*ข้อมูล!J35)+(G52*ข้อมูล!J36)+(H52*ข้อมูล!J37)+(I52*ข้อมูล!J38)+(J52*ข้อมูล!J39))*100)/K1</f>
        <v>#DIV/0!</v>
      </c>
    </row>
    <row r="53" spans="2:11">
      <c r="B53" s="275" t="str">
        <f>ข้อมูลนักศึกษา!B54</f>
        <v/>
      </c>
      <c r="C53" s="284" t="str">
        <f>IF(B53="","",ข้อมูลนักศึกษา!C54)</f>
        <v/>
      </c>
      <c r="D53" s="284" t="str">
        <f>IF(C53="","",ข้อมูลนักศึกษา!D54)</f>
        <v/>
      </c>
      <c r="E53" s="37"/>
      <c r="F53" s="37"/>
      <c r="G53" s="37"/>
      <c r="H53" s="37"/>
      <c r="I53" s="37"/>
      <c r="J53" s="37"/>
      <c r="K53" s="278" t="e">
        <f>(((E53*ข้อมูล!J34)+(F53*ข้อมูล!J35)+(G53*ข้อมูล!J36)+(H53*ข้อมูล!J37)+(I53*ข้อมูล!J38)+(J53*ข้อมูล!J39))*100)/K1</f>
        <v>#DIV/0!</v>
      </c>
    </row>
    <row r="54" spans="2:11">
      <c r="B54" s="275" t="str">
        <f>ข้อมูลนักศึกษา!B55</f>
        <v/>
      </c>
      <c r="C54" s="284" t="str">
        <f>IF(B54="","",ข้อมูลนักศึกษา!C55)</f>
        <v/>
      </c>
      <c r="D54" s="284" t="str">
        <f>IF(C54="","",ข้อมูลนักศึกษา!D55)</f>
        <v/>
      </c>
      <c r="E54" s="37"/>
      <c r="F54" s="37"/>
      <c r="G54" s="37"/>
      <c r="H54" s="37"/>
      <c r="I54" s="37"/>
      <c r="J54" s="37"/>
      <c r="K54" s="278" t="e">
        <f>(((E54*ข้อมูล!J34)+(F54*ข้อมูล!J35)+(G54*ข้อมูล!J36)+(H54*ข้อมูล!J37)+(I54*ข้อมูล!J38)+(J54*ข้อมูล!J39))*100)/K1</f>
        <v>#DIV/0!</v>
      </c>
    </row>
    <row r="55" spans="2:11">
      <c r="B55" s="275" t="str">
        <f>ข้อมูลนักศึกษา!B56</f>
        <v/>
      </c>
      <c r="C55" s="284" t="str">
        <f>IF(B55="","",ข้อมูลนักศึกษา!C56)</f>
        <v/>
      </c>
      <c r="D55" s="284" t="str">
        <f>IF(C55="","",ข้อมูลนักศึกษา!D56)</f>
        <v/>
      </c>
      <c r="E55" s="37"/>
      <c r="F55" s="37"/>
      <c r="G55" s="37"/>
      <c r="H55" s="37"/>
      <c r="I55" s="37"/>
      <c r="J55" s="37"/>
      <c r="K55" s="278" t="e">
        <f>(((E55*ข้อมูล!J34)+(F55*ข้อมูล!J35)+(G55*ข้อมูล!J36)+(H55*ข้อมูล!J37)+(I55*ข้อมูล!J38)+(J55*ข้อมูล!J39))*100)/K1</f>
        <v>#DIV/0!</v>
      </c>
    </row>
    <row r="56" spans="2:11">
      <c r="B56" s="275" t="str">
        <f>ข้อมูลนักศึกษา!B57</f>
        <v/>
      </c>
      <c r="C56" s="284" t="str">
        <f>IF(B56="","",ข้อมูลนักศึกษา!C57)</f>
        <v/>
      </c>
      <c r="D56" s="284" t="str">
        <f>IF(C56="","",ข้อมูลนักศึกษา!D57)</f>
        <v/>
      </c>
      <c r="E56" s="37"/>
      <c r="F56" s="37"/>
      <c r="G56" s="37"/>
      <c r="H56" s="37"/>
      <c r="I56" s="37"/>
      <c r="J56" s="37"/>
      <c r="K56" s="278" t="e">
        <f>(((E56*ข้อมูล!J34)+(F56*ข้อมูล!J35)+(G56*ข้อมูล!J36)+(H56*ข้อมูล!J37)+(I56*ข้อมูล!J38)+(J56*ข้อมูล!J39))*100)/K1</f>
        <v>#DIV/0!</v>
      </c>
    </row>
    <row r="57" spans="2:11">
      <c r="B57" s="275" t="str">
        <f>ข้อมูลนักศึกษา!B58</f>
        <v/>
      </c>
      <c r="C57" s="284" t="str">
        <f>IF(B57="","",ข้อมูลนักศึกษา!C58)</f>
        <v/>
      </c>
      <c r="D57" s="284" t="str">
        <f>IF(C57="","",ข้อมูลนักศึกษา!D58)</f>
        <v/>
      </c>
      <c r="E57" s="37"/>
      <c r="F57" s="37"/>
      <c r="G57" s="37"/>
      <c r="H57" s="37"/>
      <c r="I57" s="37"/>
      <c r="J57" s="37"/>
      <c r="K57" s="278" t="e">
        <f>(((E57*ข้อมูล!J34)+(F57*ข้อมูล!J35)+(G57*ข้อมูล!J36)+(H57*ข้อมูล!J37)+(I57*ข้อมูล!J38)+(J57*ข้อมูล!J39))*100)/K1</f>
        <v>#DIV/0!</v>
      </c>
    </row>
    <row r="58" spans="2:11">
      <c r="B58" s="275" t="str">
        <f>ข้อมูลนักศึกษา!B59</f>
        <v/>
      </c>
      <c r="C58" s="284" t="str">
        <f>IF(B58="","",ข้อมูลนักศึกษา!C59)</f>
        <v/>
      </c>
      <c r="D58" s="284" t="str">
        <f>IF(C58="","",ข้อมูลนักศึกษา!D59)</f>
        <v/>
      </c>
      <c r="E58" s="37"/>
      <c r="F58" s="37"/>
      <c r="G58" s="37"/>
      <c r="H58" s="37"/>
      <c r="I58" s="37"/>
      <c r="J58" s="37"/>
      <c r="K58" s="278" t="e">
        <f>(((E58*ข้อมูล!J34)+(F58*ข้อมูล!J35)+(G58*ข้อมูล!J36)+(H58*ข้อมูล!J37)+(I58*ข้อมูล!J38)+(J58*ข้อมูล!J39))*100)/K1</f>
        <v>#DIV/0!</v>
      </c>
    </row>
    <row r="59" spans="2:11">
      <c r="B59" s="275" t="str">
        <f>ข้อมูลนักศึกษา!B60</f>
        <v/>
      </c>
      <c r="C59" s="284" t="str">
        <f>IF(B59="","",ข้อมูลนักศึกษา!C60)</f>
        <v/>
      </c>
      <c r="D59" s="284" t="str">
        <f>IF(C59="","",ข้อมูลนักศึกษา!D60)</f>
        <v/>
      </c>
      <c r="E59" s="37"/>
      <c r="F59" s="37"/>
      <c r="G59" s="37"/>
      <c r="H59" s="37"/>
      <c r="I59" s="37"/>
      <c r="J59" s="37"/>
      <c r="K59" s="278" t="e">
        <f>(((E59*ข้อมูล!J34)+(F59*ข้อมูล!J35)+(G59*ข้อมูล!J36)+(H59*ข้อมูล!J37)+(I59*ข้อมูล!J38)+(J59*ข้อมูล!J39))*100)/K1</f>
        <v>#DIV/0!</v>
      </c>
    </row>
    <row r="60" spans="2:11">
      <c r="B60" s="275" t="str">
        <f>ข้อมูลนักศึกษา!B61</f>
        <v/>
      </c>
      <c r="C60" s="284" t="str">
        <f>IF(B60="","",ข้อมูลนักศึกษา!C61)</f>
        <v/>
      </c>
      <c r="D60" s="284" t="str">
        <f>IF(C60="","",ข้อมูลนักศึกษา!D61)</f>
        <v/>
      </c>
      <c r="E60" s="37"/>
      <c r="F60" s="37"/>
      <c r="G60" s="37"/>
      <c r="H60" s="37"/>
      <c r="I60" s="37"/>
      <c r="J60" s="37"/>
      <c r="K60" s="278" t="e">
        <f>(((E60*ข้อมูล!J34)+(F60*ข้อมูล!J35)+(G60*ข้อมูล!J36)+(H60*ข้อมูล!J37)+(I60*ข้อมูล!J38)+(J60*ข้อมูล!J39))*100)/K1</f>
        <v>#DIV/0!</v>
      </c>
    </row>
    <row r="61" spans="2:11">
      <c r="B61" s="275" t="str">
        <f>ข้อมูลนักศึกษา!B62</f>
        <v/>
      </c>
      <c r="C61" s="284" t="str">
        <f>IF(B61="","",ข้อมูลนักศึกษา!C62)</f>
        <v/>
      </c>
      <c r="D61" s="284" t="str">
        <f>IF(C61="","",ข้อมูลนักศึกษา!D62)</f>
        <v/>
      </c>
      <c r="E61" s="37"/>
      <c r="F61" s="37"/>
      <c r="G61" s="37"/>
      <c r="H61" s="37"/>
      <c r="I61" s="37"/>
      <c r="J61" s="37"/>
      <c r="K61" s="278" t="e">
        <f>(((E61*ข้อมูล!J34)+(F61*ข้อมูล!J35)+(G61*ข้อมูล!J36)+(H61*ข้อมูล!J37)+(I61*ข้อมูล!J38)+(J61*ข้อมูล!J39))*100)/K1</f>
        <v>#DIV/0!</v>
      </c>
    </row>
    <row r="62" spans="2:11">
      <c r="B62" s="275" t="str">
        <f>ข้อมูลนักศึกษา!B63</f>
        <v/>
      </c>
      <c r="C62" s="284" t="str">
        <f>IF(B62="","",ข้อมูลนักศึกษา!C63)</f>
        <v/>
      </c>
      <c r="D62" s="284" t="str">
        <f>IF(C62="","",ข้อมูลนักศึกษา!D63)</f>
        <v/>
      </c>
      <c r="E62" s="37"/>
      <c r="F62" s="37"/>
      <c r="G62" s="37"/>
      <c r="H62" s="37"/>
      <c r="I62" s="37"/>
      <c r="J62" s="37"/>
      <c r="K62" s="278" t="e">
        <f>(((E62*ข้อมูล!J34)+(F62*ข้อมูล!J35)+(G62*ข้อมูล!J36)+(H62*ข้อมูล!J37)+(I62*ข้อมูล!J38)+(J62*ข้อมูล!J39))*100)/K1</f>
        <v>#DIV/0!</v>
      </c>
    </row>
    <row r="63" spans="2:11">
      <c r="B63" s="275" t="str">
        <f>ข้อมูลนักศึกษา!B64</f>
        <v/>
      </c>
      <c r="C63" s="284" t="str">
        <f>IF(B63="","",ข้อมูลนักศึกษา!C64)</f>
        <v/>
      </c>
      <c r="D63" s="284" t="str">
        <f>IF(C63="","",ข้อมูลนักศึกษา!D64)</f>
        <v/>
      </c>
      <c r="E63" s="37"/>
      <c r="F63" s="37"/>
      <c r="G63" s="37"/>
      <c r="H63" s="37"/>
      <c r="I63" s="37"/>
      <c r="J63" s="37"/>
      <c r="K63" s="278" t="e">
        <f>(((E63*ข้อมูล!J34)+(F63*ข้อมูล!J35)+(G63*ข้อมูล!J36)+(H63*ข้อมูล!J37)+(I63*ข้อมูล!J38)+(J63*ข้อมูล!J39))*100)/K1</f>
        <v>#DIV/0!</v>
      </c>
    </row>
    <row r="64" spans="2:11">
      <c r="B64" s="275" t="str">
        <f>ข้อมูลนักศึกษา!B65</f>
        <v/>
      </c>
      <c r="C64" s="284" t="str">
        <f>IF(B64="","",ข้อมูลนักศึกษา!C65)</f>
        <v/>
      </c>
      <c r="D64" s="284" t="str">
        <f>IF(C64="","",ข้อมูลนักศึกษา!D65)</f>
        <v/>
      </c>
      <c r="E64" s="37"/>
      <c r="F64" s="37"/>
      <c r="G64" s="37"/>
      <c r="H64" s="37"/>
      <c r="I64" s="37"/>
      <c r="J64" s="37"/>
      <c r="K64" s="278" t="e">
        <f>(((E64*ข้อมูล!J34)+(F64*ข้อมูล!J35)+(G64*ข้อมูล!J36)+(H64*ข้อมูล!J37)+(I64*ข้อมูล!J38)+(J64*ข้อมูล!J39))*100)/K1</f>
        <v>#DIV/0!</v>
      </c>
    </row>
    <row r="65" spans="2:11">
      <c r="B65" s="275" t="str">
        <f>ข้อมูลนักศึกษา!B66</f>
        <v/>
      </c>
      <c r="C65" s="284" t="str">
        <f>IF(B65="","",ข้อมูลนักศึกษา!C66)</f>
        <v/>
      </c>
      <c r="D65" s="284" t="str">
        <f>IF(C65="","",ข้อมูลนักศึกษา!D66)</f>
        <v/>
      </c>
      <c r="E65" s="37"/>
      <c r="F65" s="37"/>
      <c r="G65" s="37"/>
      <c r="H65" s="37"/>
      <c r="I65" s="37"/>
      <c r="J65" s="37"/>
      <c r="K65" s="278" t="e">
        <f>(((E65*ข้อมูล!J34)+(F65*ข้อมูล!J35)+(G65*ข้อมูล!J36)+(H65*ข้อมูล!J37)+(I65*ข้อมูล!J38)+(J65*ข้อมูล!J39))*100)/K1</f>
        <v>#DIV/0!</v>
      </c>
    </row>
    <row r="66" spans="2:11">
      <c r="B66" s="275" t="str">
        <f>ข้อมูลนักศึกษา!B67</f>
        <v/>
      </c>
      <c r="C66" s="284" t="str">
        <f>IF(B66="","",ข้อมูลนักศึกษา!C67)</f>
        <v/>
      </c>
      <c r="D66" s="284" t="str">
        <f>IF(C66="","",ข้อมูลนักศึกษา!D67)</f>
        <v/>
      </c>
      <c r="E66" s="37"/>
      <c r="F66" s="37"/>
      <c r="G66" s="37"/>
      <c r="H66" s="37"/>
      <c r="I66" s="37"/>
      <c r="J66" s="37"/>
      <c r="K66" s="278" t="e">
        <f>(((E66*ข้อมูล!J34)+(F66*ข้อมูล!J35)+(G66*ข้อมูล!J36)+(H66*ข้อมูล!J37)+(I66*ข้อมูล!J38)+(J66*ข้อมูล!J39))*100)/K1</f>
        <v>#DIV/0!</v>
      </c>
    </row>
    <row r="67" spans="2:11">
      <c r="B67" s="275" t="str">
        <f>ข้อมูลนักศึกษา!B68</f>
        <v/>
      </c>
      <c r="C67" s="284" t="str">
        <f>IF(B67="","",ข้อมูลนักศึกษา!C68)</f>
        <v/>
      </c>
      <c r="D67" s="284" t="str">
        <f>IF(C67="","",ข้อมูลนักศึกษา!D68)</f>
        <v/>
      </c>
      <c r="E67" s="37"/>
      <c r="F67" s="37"/>
      <c r="G67" s="37"/>
      <c r="H67" s="37"/>
      <c r="I67" s="37"/>
      <c r="J67" s="37"/>
      <c r="K67" s="278" t="e">
        <f>(((E67*ข้อมูล!J34)+(F67*ข้อมูล!J35)+(G67*ข้อมูล!J36)+(H67*ข้อมูล!J37)+(I67*ข้อมูล!J38)+(J67*ข้อมูล!J39))*100)/K1</f>
        <v>#DIV/0!</v>
      </c>
    </row>
    <row r="68" spans="2:11">
      <c r="B68" s="275" t="str">
        <f>ข้อมูลนักศึกษา!B69</f>
        <v/>
      </c>
      <c r="C68" s="284" t="str">
        <f>IF(B68="","",ข้อมูลนักศึกษา!C69)</f>
        <v/>
      </c>
      <c r="D68" s="284" t="str">
        <f>IF(C68="","",ข้อมูลนักศึกษา!D69)</f>
        <v/>
      </c>
      <c r="E68" s="37"/>
      <c r="F68" s="37"/>
      <c r="G68" s="37"/>
      <c r="H68" s="37"/>
      <c r="I68" s="37"/>
      <c r="J68" s="37"/>
      <c r="K68" s="278" t="e">
        <f>(((E68*ข้อมูล!J34)+(F68*ข้อมูล!J35)+(G68*ข้อมูล!J36)+(H68*ข้อมูล!J37)+(I68*ข้อมูล!J38)+(J68*ข้อมูล!J39))*100)/K1</f>
        <v>#DIV/0!</v>
      </c>
    </row>
    <row r="69" spans="2:11">
      <c r="B69" s="275" t="str">
        <f>ข้อมูลนักศึกษา!B70</f>
        <v/>
      </c>
      <c r="C69" s="284" t="str">
        <f>IF(B69="","",ข้อมูลนักศึกษา!C70)</f>
        <v/>
      </c>
      <c r="D69" s="284" t="str">
        <f>IF(C69="","",ข้อมูลนักศึกษา!D70)</f>
        <v/>
      </c>
      <c r="E69" s="37"/>
      <c r="F69" s="37"/>
      <c r="G69" s="37"/>
      <c r="H69" s="37"/>
      <c r="I69" s="37"/>
      <c r="J69" s="37"/>
      <c r="K69" s="278" t="e">
        <f>(((E69*ข้อมูล!J34)+(F69*ข้อมูล!J35)+(G69*ข้อมูล!J36)+(H69*ข้อมูล!J37)+(I69*ข้อมูล!J38)+(J69*ข้อมูล!J39))*100)/K1</f>
        <v>#DIV/0!</v>
      </c>
    </row>
    <row r="70" spans="2:11">
      <c r="B70" s="275" t="str">
        <f>ข้อมูลนักศึกษา!B71</f>
        <v/>
      </c>
      <c r="C70" s="284" t="str">
        <f>IF(B70="","",ข้อมูลนักศึกษา!C71)</f>
        <v/>
      </c>
      <c r="D70" s="284" t="str">
        <f>IF(C70="","",ข้อมูลนักศึกษา!D71)</f>
        <v/>
      </c>
      <c r="E70" s="37"/>
      <c r="F70" s="37"/>
      <c r="G70" s="37"/>
      <c r="H70" s="37"/>
      <c r="I70" s="37"/>
      <c r="J70" s="37"/>
      <c r="K70" s="278" t="e">
        <f>(((E70*ข้อมูล!J34)+(F70*ข้อมูล!J35)+(G70*ข้อมูล!J36)+(H70*ข้อมูล!J37)+(I70*ข้อมูล!J38)+(J70*ข้อมูล!J39))*100)/K1</f>
        <v>#DIV/0!</v>
      </c>
    </row>
    <row r="71" spans="2:11">
      <c r="B71" s="275" t="str">
        <f>ข้อมูลนักศึกษา!B72</f>
        <v/>
      </c>
      <c r="C71" s="284" t="str">
        <f>IF(B71="","",ข้อมูลนักศึกษา!C72)</f>
        <v/>
      </c>
      <c r="D71" s="284" t="str">
        <f>IF(C71="","",ข้อมูลนักศึกษา!D72)</f>
        <v/>
      </c>
      <c r="E71" s="37"/>
      <c r="F71" s="37"/>
      <c r="G71" s="37"/>
      <c r="H71" s="37"/>
      <c r="I71" s="37"/>
      <c r="J71" s="37"/>
      <c r="K71" s="278" t="e">
        <f>(((E71*ข้อมูล!J34)+(F71*ข้อมูล!J35)+(G71*ข้อมูล!J36)+(H71*ข้อมูล!J37)+(I71*ข้อมูล!J38)+(J71*ข้อมูล!J39))*100)/K1</f>
        <v>#DIV/0!</v>
      </c>
    </row>
    <row r="72" spans="2:11">
      <c r="B72" s="275" t="str">
        <f>ข้อมูลนักศึกษา!B73</f>
        <v/>
      </c>
      <c r="C72" s="284" t="str">
        <f>IF(B72="","",ข้อมูลนักศึกษา!C73)</f>
        <v/>
      </c>
      <c r="D72" s="284" t="str">
        <f>IF(C72="","",ข้อมูลนักศึกษา!D73)</f>
        <v/>
      </c>
      <c r="E72" s="37"/>
      <c r="F72" s="37"/>
      <c r="G72" s="37"/>
      <c r="H72" s="37"/>
      <c r="I72" s="37"/>
      <c r="J72" s="37"/>
      <c r="K72" s="278" t="e">
        <f>(((E72*ข้อมูล!J34)+(F72*ข้อมูล!J35)+(G72*ข้อมูล!J36)+(H72*ข้อมูล!J37)+(I72*ข้อมูล!J38)+(J72*ข้อมูล!J39))*100)/K1</f>
        <v>#DIV/0!</v>
      </c>
    </row>
    <row r="73" spans="2:11">
      <c r="B73" s="275" t="str">
        <f>ข้อมูลนักศึกษา!B74</f>
        <v/>
      </c>
      <c r="C73" s="284" t="str">
        <f>IF(B73="","",ข้อมูลนักศึกษา!C74)</f>
        <v/>
      </c>
      <c r="D73" s="284" t="str">
        <f>IF(C73="","",ข้อมูลนักศึกษา!D74)</f>
        <v/>
      </c>
      <c r="E73" s="37"/>
      <c r="F73" s="37"/>
      <c r="G73" s="37"/>
      <c r="H73" s="37"/>
      <c r="I73" s="37"/>
      <c r="J73" s="37"/>
      <c r="K73" s="278" t="e">
        <f>(((E73*ข้อมูล!J34)+(F73*ข้อมูล!J35)+(G73*ข้อมูล!J36)+(H73*ข้อมูล!J37)+(I73*ข้อมูล!J38)+(J73*ข้อมูล!J39))*100)/K1</f>
        <v>#DIV/0!</v>
      </c>
    </row>
    <row r="74" spans="2:11">
      <c r="B74" s="275" t="str">
        <f>ข้อมูลนักศึกษา!B75</f>
        <v/>
      </c>
      <c r="C74" s="284" t="str">
        <f>IF(B74="","",ข้อมูลนักศึกษา!C75)</f>
        <v/>
      </c>
      <c r="D74" s="284" t="str">
        <f>IF(C74="","",ข้อมูลนักศึกษา!D75)</f>
        <v/>
      </c>
      <c r="E74" s="37"/>
      <c r="F74" s="37"/>
      <c r="G74" s="37"/>
      <c r="H74" s="37"/>
      <c r="I74" s="37"/>
      <c r="J74" s="37"/>
      <c r="K74" s="278" t="e">
        <f>(((E74*ข้อมูล!J34)+(F74*ข้อมูล!J35)+(G74*ข้อมูล!J36)+(H74*ข้อมูล!J37)+(I74*ข้อมูล!J38)+(J74*ข้อมูล!J39))*100)/K1</f>
        <v>#DIV/0!</v>
      </c>
    </row>
  </sheetData>
  <sheetProtection algorithmName="SHA-512" hashValue="e3w52KgXPJ8wh1jnprxy53VwXnkH6xx+3tEjACpz7yqs8FnO+CnCjpUMm4hxFSACeoV9v3BVGXoe4kLWffVnjA==" saltValue="zsFnfC0GaUxBWJ5Yy9UiAg==" spinCount="100000" sheet="1" objects="1" scenarios="1" selectLockedCells="1"/>
  <mergeCells count="10">
    <mergeCell ref="L5:M5"/>
    <mergeCell ref="L6:M6"/>
    <mergeCell ref="L7:M7"/>
    <mergeCell ref="L8:M8"/>
    <mergeCell ref="B1:B3"/>
    <mergeCell ref="C1:C3"/>
    <mergeCell ref="D1:D3"/>
    <mergeCell ref="E1:J1"/>
    <mergeCell ref="K3:N3"/>
    <mergeCell ref="L1:M2"/>
  </mergeCells>
  <conditionalFormatting sqref="E3:J3">
    <cfRule type="cellIs" dxfId="176" priority="10" operator="equal">
      <formula>0</formula>
    </cfRule>
    <cfRule type="cellIs" dxfId="175" priority="11" operator="greaterThan">
      <formula>1</formula>
    </cfRule>
  </conditionalFormatting>
  <conditionalFormatting sqref="E2">
    <cfRule type="notContainsBlanks" dxfId="174" priority="9">
      <formula>LEN(TRIM(E2))&gt;0</formula>
    </cfRule>
  </conditionalFormatting>
  <conditionalFormatting sqref="F2">
    <cfRule type="notContainsBlanks" dxfId="173" priority="8">
      <formula>LEN(TRIM(F2))&gt;0</formula>
    </cfRule>
  </conditionalFormatting>
  <conditionalFormatting sqref="G2">
    <cfRule type="notContainsBlanks" dxfId="172" priority="7">
      <formula>LEN(TRIM(G2))&gt;0</formula>
    </cfRule>
  </conditionalFormatting>
  <conditionalFormatting sqref="H2">
    <cfRule type="notContainsBlanks" dxfId="171" priority="6">
      <formula>LEN(TRIM(H2))&gt;0</formula>
    </cfRule>
  </conditionalFormatting>
  <conditionalFormatting sqref="I2">
    <cfRule type="notContainsBlanks" dxfId="170" priority="5">
      <formula>LEN(TRIM(I2))&gt;0</formula>
    </cfRule>
  </conditionalFormatting>
  <conditionalFormatting sqref="J2">
    <cfRule type="notContainsBlanks" dxfId="169" priority="4">
      <formula>LEN(TRIM(J2))&gt;0</formula>
    </cfRule>
  </conditionalFormatting>
  <conditionalFormatting sqref="E40:J74 G4:J39">
    <cfRule type="cellIs" dxfId="168" priority="3" operator="equal">
      <formula>0</formula>
    </cfRule>
  </conditionalFormatting>
  <conditionalFormatting sqref="E4:F39">
    <cfRule type="cellIs" dxfId="167" priority="1" operator="equal">
      <formula>0</formula>
    </cfRule>
  </conditionalFormatting>
  <pageMargins left="0.7" right="0.7" top="0.75" bottom="0.75" header="0.3" footer="0.3"/>
  <drawing r:id="rId1"/>
  <picture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74"/>
  <sheetViews>
    <sheetView showGridLines="0" showRowColHeaders="0" zoomScale="120" zoomScaleNormal="120" workbookViewId="0">
      <pane ySplit="3" topLeftCell="A4" activePane="bottomLeft" state="frozen"/>
      <selection activeCell="P22" sqref="P22"/>
      <selection pane="bottomLeft" activeCell="E4" sqref="E4"/>
    </sheetView>
  </sheetViews>
  <sheetFormatPr defaultColWidth="9" defaultRowHeight="21"/>
  <cols>
    <col min="1" max="1" width="5.1796875" style="270" customWidth="1"/>
    <col min="2" max="2" width="5.1796875" style="277" customWidth="1"/>
    <col min="3" max="3" width="14.7265625" style="270" customWidth="1"/>
    <col min="4" max="4" width="21.1796875" style="270" customWidth="1"/>
    <col min="5" max="10" width="10.81640625" style="270" customWidth="1"/>
    <col min="11" max="11" width="8.26953125" style="276" customWidth="1"/>
    <col min="12" max="14" width="8.26953125" style="270" customWidth="1"/>
    <col min="15" max="15" width="9" style="270" customWidth="1"/>
    <col min="16" max="20" width="9" style="270"/>
    <col min="21" max="16384" width="9" style="1"/>
  </cols>
  <sheetData>
    <row r="1" spans="1:20" s="5" customFormat="1" ht="18.75" customHeight="1">
      <c r="A1" s="269"/>
      <c r="B1" s="481" t="s">
        <v>0</v>
      </c>
      <c r="C1" s="492" t="s">
        <v>1</v>
      </c>
      <c r="D1" s="492" t="s">
        <v>42</v>
      </c>
      <c r="E1" s="482" t="s">
        <v>137</v>
      </c>
      <c r="F1" s="483"/>
      <c r="G1" s="483"/>
      <c r="H1" s="483"/>
      <c r="I1" s="483"/>
      <c r="J1" s="484"/>
      <c r="K1" s="279">
        <f>SUM(E3:J3)</f>
        <v>0</v>
      </c>
      <c r="L1" s="485" t="s">
        <v>56</v>
      </c>
      <c r="M1" s="485"/>
      <c r="N1" s="272">
        <f>ข้อมูล!L7</f>
        <v>0</v>
      </c>
      <c r="O1" s="269"/>
      <c r="P1" s="269"/>
      <c r="Q1" s="269"/>
      <c r="R1" s="269"/>
      <c r="S1" s="269"/>
      <c r="T1" s="269"/>
    </row>
    <row r="2" spans="1:20" s="5" customFormat="1" ht="18.75" customHeight="1" thickBot="1">
      <c r="A2" s="269"/>
      <c r="B2" s="481"/>
      <c r="C2" s="492"/>
      <c r="D2" s="492"/>
      <c r="E2" s="273" t="str">
        <f>IF(ข้อมูล!M7=1,ข้อมูล!M2," ")</f>
        <v xml:space="preserve"> </v>
      </c>
      <c r="F2" s="273" t="str">
        <f>IF(ข้อมูล!N7=1,ข้อมูล!N2," ")</f>
        <v xml:space="preserve"> </v>
      </c>
      <c r="G2" s="273" t="str">
        <f>IF(ข้อมูล!O7=1,ข้อมูล!O2," ")</f>
        <v xml:space="preserve"> </v>
      </c>
      <c r="H2" s="273" t="str">
        <f>IF(ข้อมูล!P7=1,ข้อมูล!P2," ")</f>
        <v xml:space="preserve"> </v>
      </c>
      <c r="I2" s="273" t="str">
        <f>IF(ข้อมูล!Q7=1,ข้อมูล!Q2," ")</f>
        <v xml:space="preserve"> </v>
      </c>
      <c r="J2" s="273" t="str">
        <f>IF(ข้อมูล!R7=1,ข้อมูล!R2," ")</f>
        <v xml:space="preserve"> </v>
      </c>
      <c r="K2" s="280"/>
      <c r="L2" s="485"/>
      <c r="M2" s="485"/>
      <c r="N2" s="274" t="s">
        <v>13</v>
      </c>
      <c r="O2" s="269"/>
      <c r="P2" s="269"/>
      <c r="Q2" s="269"/>
      <c r="R2" s="269"/>
      <c r="S2" s="269"/>
      <c r="T2" s="269"/>
    </row>
    <row r="3" spans="1:20" s="5" customFormat="1" ht="18" customHeight="1">
      <c r="A3" s="269"/>
      <c r="B3" s="481"/>
      <c r="C3" s="492"/>
      <c r="D3" s="492"/>
      <c r="E3" s="273">
        <f>IF(ข้อมูล!M7=1,ข้อมูล!C15,0)</f>
        <v>0</v>
      </c>
      <c r="F3" s="273">
        <f>IF(ข้อมูล!N7=1,ข้อมูล!C16,0)</f>
        <v>0</v>
      </c>
      <c r="G3" s="273">
        <f>IF(ข้อมูล!O7=1,ข้อมูล!C17,0)</f>
        <v>0</v>
      </c>
      <c r="H3" s="273">
        <f>IF(ข้อมูล!P7=1,ข้อมูล!C18,0)</f>
        <v>0</v>
      </c>
      <c r="I3" s="273">
        <f>IF(ข้อมูล!Q7=1,ข้อมูล!C19,0)</f>
        <v>0</v>
      </c>
      <c r="J3" s="273">
        <f>IF(ข้อมูล!R7=1,ข้อมูล!C20,0)</f>
        <v>0</v>
      </c>
      <c r="K3" s="488">
        <f>ข้อมูล!K7</f>
        <v>0</v>
      </c>
      <c r="L3" s="488"/>
      <c r="M3" s="488"/>
      <c r="N3" s="488"/>
      <c r="O3" s="269"/>
      <c r="P3" s="269"/>
      <c r="Q3" s="269"/>
      <c r="R3" s="269"/>
      <c r="S3" s="269"/>
      <c r="T3" s="269"/>
    </row>
    <row r="4" spans="1:20">
      <c r="B4" s="275" t="str">
        <f>ข้อมูลนักศึกษา!B5</f>
        <v/>
      </c>
      <c r="C4" s="284" t="str">
        <f>IF(B4="","",ข้อมูลนักศึกษา!C5)</f>
        <v/>
      </c>
      <c r="D4" s="284" t="str">
        <f>IF(C4="","",ข้อมูลนักศึกษา!D5)</f>
        <v/>
      </c>
      <c r="E4" s="37"/>
      <c r="F4" s="37"/>
      <c r="G4" s="37"/>
      <c r="H4" s="37"/>
      <c r="I4" s="37"/>
      <c r="J4" s="37"/>
      <c r="K4" s="278" t="e">
        <f>(((E4*ข้อมูล!J34)+(F4*ข้อมูล!J35)+(G4*ข้อมูล!J36)+(H4*ข้อมูล!J37)+(I4*ข้อมูล!J38)+(J4*ข้อมูล!J39))*100)/K1</f>
        <v>#DIV/0!</v>
      </c>
    </row>
    <row r="5" spans="1:20">
      <c r="B5" s="275" t="str">
        <f>ข้อมูลนักศึกษา!B6</f>
        <v/>
      </c>
      <c r="C5" s="284" t="str">
        <f>IF(B5="","",ข้อมูลนักศึกษา!C6)</f>
        <v/>
      </c>
      <c r="D5" s="284" t="str">
        <f>IF(C5="","",ข้อมูลนักศึกษา!D6)</f>
        <v/>
      </c>
      <c r="E5" s="37"/>
      <c r="F5" s="37"/>
      <c r="G5" s="37"/>
      <c r="H5" s="37"/>
      <c r="I5" s="37"/>
      <c r="J5" s="37"/>
      <c r="K5" s="278" t="e">
        <f>(((E5*ข้อมูล!J34)+(F5*ข้อมูล!J35)+(G5*ข้อมูล!J36)+(H5*ข้อมูล!J37)+(I5*ข้อมูล!J38)+(J5*ข้อมูล!J39))*100)/K1</f>
        <v>#DIV/0!</v>
      </c>
      <c r="L5" s="486" t="s">
        <v>74</v>
      </c>
      <c r="M5" s="486"/>
    </row>
    <row r="6" spans="1:20">
      <c r="B6" s="275" t="str">
        <f>ข้อมูลนักศึกษา!B7</f>
        <v/>
      </c>
      <c r="C6" s="284" t="str">
        <f>IF(B6="","",ข้อมูลนักศึกษา!C7)</f>
        <v/>
      </c>
      <c r="D6" s="284" t="str">
        <f>IF(C6="","",ข้อมูลนักศึกษา!D7)</f>
        <v/>
      </c>
      <c r="E6" s="37"/>
      <c r="F6" s="37"/>
      <c r="G6" s="37"/>
      <c r="H6" s="37"/>
      <c r="I6" s="37"/>
      <c r="J6" s="37"/>
      <c r="K6" s="278" t="e">
        <f>(((E6*ข้อมูล!J34)+(F6*ข้อมูล!J35)+(G6*ข้อมูล!J36)+(H6*ข้อมูล!J37)+(I6*ข้อมูล!J38)+(J6*ข้อมูล!J39))*100)/K1</f>
        <v>#DIV/0!</v>
      </c>
      <c r="L6" s="489" t="s">
        <v>134</v>
      </c>
      <c r="M6" s="489"/>
    </row>
    <row r="7" spans="1:20">
      <c r="B7" s="275" t="str">
        <f>ข้อมูลนักศึกษา!B8</f>
        <v/>
      </c>
      <c r="C7" s="284" t="str">
        <f>IF(B7="","",ข้อมูลนักศึกษา!C8)</f>
        <v/>
      </c>
      <c r="D7" s="284" t="str">
        <f>IF(C7="","",ข้อมูลนักศึกษา!D8)</f>
        <v/>
      </c>
      <c r="E7" s="37"/>
      <c r="F7" s="37"/>
      <c r="G7" s="37"/>
      <c r="H7" s="37"/>
      <c r="I7" s="37"/>
      <c r="J7" s="37"/>
      <c r="K7" s="278" t="e">
        <f>(((E7*ข้อมูล!J34)+(F7*ข้อมูล!J35)+(G7*ข้อมูล!J36)+(H7*ข้อมูล!J37)+(I7*ข้อมูล!J38)+(J7*ข้อมูล!J39))*100)/K1</f>
        <v>#DIV/0!</v>
      </c>
      <c r="L7" s="486" t="s">
        <v>136</v>
      </c>
      <c r="M7" s="490"/>
    </row>
    <row r="8" spans="1:20">
      <c r="B8" s="275" t="str">
        <f>ข้อมูลนักศึกษา!B9</f>
        <v/>
      </c>
      <c r="C8" s="284" t="str">
        <f>IF(B8="","",ข้อมูลนักศึกษา!C9)</f>
        <v/>
      </c>
      <c r="D8" s="284" t="str">
        <f>IF(C8="","",ข้อมูลนักศึกษา!D9)</f>
        <v/>
      </c>
      <c r="E8" s="37"/>
      <c r="F8" s="37"/>
      <c r="G8" s="37"/>
      <c r="H8" s="37"/>
      <c r="I8" s="37"/>
      <c r="J8" s="37"/>
      <c r="K8" s="278" t="e">
        <f>(((E8*ข้อมูล!J34)+(F8*ข้อมูล!J35)+(G8*ข้อมูล!J36)+(H8*ข้อมูล!J37)+(I8*ข้อมูล!J38)+(J8*ข้อมูล!J39))*100)/K1</f>
        <v>#DIV/0!</v>
      </c>
      <c r="L8" s="491" t="s">
        <v>77</v>
      </c>
      <c r="M8" s="491"/>
    </row>
    <row r="9" spans="1:20">
      <c r="B9" s="275" t="str">
        <f>ข้อมูลนักศึกษา!B10</f>
        <v/>
      </c>
      <c r="C9" s="284" t="str">
        <f>IF(B9="","",ข้อมูลนักศึกษา!C10)</f>
        <v/>
      </c>
      <c r="D9" s="284" t="str">
        <f>IF(C9="","",ข้อมูลนักศึกษา!D10)</f>
        <v/>
      </c>
      <c r="E9" s="37"/>
      <c r="F9" s="37"/>
      <c r="G9" s="37"/>
      <c r="H9" s="37"/>
      <c r="I9" s="37"/>
      <c r="J9" s="37"/>
      <c r="K9" s="278" t="e">
        <f>(((E9*ข้อมูล!J34)+(F9*ข้อมูล!J35)+(G9*ข้อมูล!J36)+(H9*ข้อมูล!J37)+(I9*ข้อมูล!J38)+(J9*ข้อมูล!J39))*100)/K1</f>
        <v>#DIV/0!</v>
      </c>
    </row>
    <row r="10" spans="1:20">
      <c r="B10" s="275" t="str">
        <f>ข้อมูลนักศึกษา!B11</f>
        <v/>
      </c>
      <c r="C10" s="284" t="str">
        <f>IF(B10="","",ข้อมูลนักศึกษา!C11)</f>
        <v/>
      </c>
      <c r="D10" s="284" t="str">
        <f>IF(C10="","",ข้อมูลนักศึกษา!D11)</f>
        <v/>
      </c>
      <c r="E10" s="37"/>
      <c r="F10" s="37"/>
      <c r="G10" s="37"/>
      <c r="H10" s="37"/>
      <c r="I10" s="37"/>
      <c r="J10" s="37"/>
      <c r="K10" s="278" t="e">
        <f>(((E10*ข้อมูล!J34)+(F10*ข้อมูล!J35)+(G10*ข้อมูล!J36)+(H10*ข้อมูล!J37)+(I10*ข้อมูล!J38)+(J10*ข้อมูล!J39))*100)/K1</f>
        <v>#DIV/0!</v>
      </c>
    </row>
    <row r="11" spans="1:20">
      <c r="B11" s="275" t="str">
        <f>ข้อมูลนักศึกษา!B12</f>
        <v/>
      </c>
      <c r="C11" s="284" t="str">
        <f>IF(B11="","",ข้อมูลนักศึกษา!C12)</f>
        <v/>
      </c>
      <c r="D11" s="284" t="str">
        <f>IF(C11="","",ข้อมูลนักศึกษา!D12)</f>
        <v/>
      </c>
      <c r="E11" s="37"/>
      <c r="F11" s="37"/>
      <c r="G11" s="37"/>
      <c r="H11" s="37"/>
      <c r="I11" s="37"/>
      <c r="J11" s="37"/>
      <c r="K11" s="278" t="e">
        <f>(((E11*ข้อมูล!J34)+(F11*ข้อมูล!J35)+(G11*ข้อมูล!J36)+(H11*ข้อมูล!J37)+(I11*ข้อมูล!J38)+(J11*ข้อมูล!J39))*100)/K1</f>
        <v>#DIV/0!</v>
      </c>
    </row>
    <row r="12" spans="1:20">
      <c r="B12" s="275" t="str">
        <f>ข้อมูลนักศึกษา!B13</f>
        <v/>
      </c>
      <c r="C12" s="284" t="str">
        <f>IF(B12="","",ข้อมูลนักศึกษา!C13)</f>
        <v/>
      </c>
      <c r="D12" s="284" t="str">
        <f>IF(C12="","",ข้อมูลนักศึกษา!D13)</f>
        <v/>
      </c>
      <c r="E12" s="37"/>
      <c r="F12" s="37"/>
      <c r="G12" s="37"/>
      <c r="H12" s="37"/>
      <c r="I12" s="37"/>
      <c r="J12" s="37"/>
      <c r="K12" s="278" t="e">
        <f>(((E12*ข้อมูล!J34)+(F12*ข้อมูล!J35)+(G12*ข้อมูล!J36)+(H12*ข้อมูล!J37)+(I12*ข้อมูล!J38)+(J12*ข้อมูล!J39))*100)/K1</f>
        <v>#DIV/0!</v>
      </c>
    </row>
    <row r="13" spans="1:20">
      <c r="B13" s="275" t="str">
        <f>ข้อมูลนักศึกษา!B14</f>
        <v/>
      </c>
      <c r="C13" s="284" t="str">
        <f>IF(B13="","",ข้อมูลนักศึกษา!C14)</f>
        <v/>
      </c>
      <c r="D13" s="284" t="str">
        <f>IF(C13="","",ข้อมูลนักศึกษา!D14)</f>
        <v/>
      </c>
      <c r="E13" s="37"/>
      <c r="F13" s="37"/>
      <c r="G13" s="37"/>
      <c r="H13" s="37"/>
      <c r="I13" s="37"/>
      <c r="J13" s="37"/>
      <c r="K13" s="278" t="e">
        <f>(((E13*ข้อมูล!J34)+(F13*ข้อมูล!J35)+(G13*ข้อมูล!J36)+(H13*ข้อมูล!J37)+(I13*ข้อมูล!J38)+(J13*ข้อมูล!J39))*100)/K1</f>
        <v>#DIV/0!</v>
      </c>
    </row>
    <row r="14" spans="1:20">
      <c r="B14" s="275" t="str">
        <f>ข้อมูลนักศึกษา!B15</f>
        <v/>
      </c>
      <c r="C14" s="284" t="str">
        <f>IF(B14="","",ข้อมูลนักศึกษา!C15)</f>
        <v/>
      </c>
      <c r="D14" s="284" t="str">
        <f>IF(C14="","",ข้อมูลนักศึกษา!D15)</f>
        <v/>
      </c>
      <c r="E14" s="37"/>
      <c r="F14" s="37"/>
      <c r="G14" s="37"/>
      <c r="H14" s="37"/>
      <c r="I14" s="37"/>
      <c r="J14" s="37"/>
      <c r="K14" s="278" t="e">
        <f>(((E14*ข้อมูล!J34)+(F14*ข้อมูล!J35)+(G14*ข้อมูล!J36)+(H14*ข้อมูล!J37)+(I14*ข้อมูล!J38)+(J14*ข้อมูล!J39))*100)/K1</f>
        <v>#DIV/0!</v>
      </c>
    </row>
    <row r="15" spans="1:20">
      <c r="B15" s="275" t="str">
        <f>ข้อมูลนักศึกษา!B16</f>
        <v/>
      </c>
      <c r="C15" s="284" t="str">
        <f>IF(B15="","",ข้อมูลนักศึกษา!C16)</f>
        <v/>
      </c>
      <c r="D15" s="284" t="str">
        <f>IF(C15="","",ข้อมูลนักศึกษา!D16)</f>
        <v/>
      </c>
      <c r="E15" s="37"/>
      <c r="F15" s="37"/>
      <c r="G15" s="37"/>
      <c r="H15" s="37"/>
      <c r="I15" s="37"/>
      <c r="J15" s="37"/>
      <c r="K15" s="278" t="e">
        <f>(((E15*ข้อมูล!J34)+(F15*ข้อมูล!J35)+(G15*ข้อมูล!J36)+(H15*ข้อมูล!J37)+(I15*ข้อมูล!J38)+(J15*ข้อมูล!J39))*100)/K1</f>
        <v>#DIV/0!</v>
      </c>
    </row>
    <row r="16" spans="1:20">
      <c r="B16" s="275" t="str">
        <f>ข้อมูลนักศึกษา!B17</f>
        <v/>
      </c>
      <c r="C16" s="284" t="str">
        <f>IF(B16="","",ข้อมูลนักศึกษา!C17)</f>
        <v/>
      </c>
      <c r="D16" s="284" t="str">
        <f>IF(C16="","",ข้อมูลนักศึกษา!D17)</f>
        <v/>
      </c>
      <c r="E16" s="37"/>
      <c r="F16" s="37"/>
      <c r="G16" s="37"/>
      <c r="H16" s="37"/>
      <c r="I16" s="37"/>
      <c r="J16" s="37"/>
      <c r="K16" s="278" t="e">
        <f>(((E16*ข้อมูล!J34)+(F16*ข้อมูล!J35)+(G16*ข้อมูล!J36)+(H16*ข้อมูล!J37)+(I16*ข้อมูล!J38)+(J16*ข้อมูล!J39))*100)/K1</f>
        <v>#DIV/0!</v>
      </c>
    </row>
    <row r="17" spans="2:11">
      <c r="B17" s="275" t="str">
        <f>ข้อมูลนักศึกษา!B18</f>
        <v/>
      </c>
      <c r="C17" s="284" t="str">
        <f>IF(B17="","",ข้อมูลนักศึกษา!C18)</f>
        <v/>
      </c>
      <c r="D17" s="284" t="str">
        <f>IF(C17="","",ข้อมูลนักศึกษา!D18)</f>
        <v/>
      </c>
      <c r="E17" s="37"/>
      <c r="F17" s="37"/>
      <c r="G17" s="37"/>
      <c r="H17" s="37"/>
      <c r="I17" s="37"/>
      <c r="J17" s="37"/>
      <c r="K17" s="278" t="e">
        <f>(((E17*ข้อมูล!J34)+(F17*ข้อมูล!J35)+(G17*ข้อมูล!J36)+(H17*ข้อมูล!J37)+(I17*ข้อมูล!J38)+(J17*ข้อมูล!J39))*100)/K1</f>
        <v>#DIV/0!</v>
      </c>
    </row>
    <row r="18" spans="2:11">
      <c r="B18" s="275" t="str">
        <f>ข้อมูลนักศึกษา!B19</f>
        <v/>
      </c>
      <c r="C18" s="284" t="str">
        <f>IF(B18="","",ข้อมูลนักศึกษา!C19)</f>
        <v/>
      </c>
      <c r="D18" s="284" t="str">
        <f>IF(C18="","",ข้อมูลนักศึกษา!D19)</f>
        <v/>
      </c>
      <c r="E18" s="37"/>
      <c r="F18" s="37"/>
      <c r="G18" s="37"/>
      <c r="H18" s="37"/>
      <c r="I18" s="37"/>
      <c r="J18" s="37"/>
      <c r="K18" s="278" t="e">
        <f>(((E18*ข้อมูล!J34)+(F18*ข้อมูล!J35)+(G18*ข้อมูล!J36)+(H18*ข้อมูล!J37)+(I18*ข้อมูล!J38)+(J18*ข้อมูล!J39))*100)/K1</f>
        <v>#DIV/0!</v>
      </c>
    </row>
    <row r="19" spans="2:11">
      <c r="B19" s="275" t="str">
        <f>ข้อมูลนักศึกษา!B20</f>
        <v/>
      </c>
      <c r="C19" s="284" t="str">
        <f>IF(B19="","",ข้อมูลนักศึกษา!C20)</f>
        <v/>
      </c>
      <c r="D19" s="284" t="str">
        <f>IF(C19="","",ข้อมูลนักศึกษา!D20)</f>
        <v/>
      </c>
      <c r="E19" s="37"/>
      <c r="F19" s="37"/>
      <c r="G19" s="37"/>
      <c r="H19" s="37"/>
      <c r="I19" s="37"/>
      <c r="J19" s="37"/>
      <c r="K19" s="278" t="e">
        <f>(((E19*ข้อมูล!J34)+(F19*ข้อมูล!J35)+(G19*ข้อมูล!J36)+(H19*ข้อมูล!J37)+(I19*ข้อมูล!J38)+(J19*ข้อมูล!J39))*100)/K1</f>
        <v>#DIV/0!</v>
      </c>
    </row>
    <row r="20" spans="2:11">
      <c r="B20" s="275" t="str">
        <f>ข้อมูลนักศึกษา!B21</f>
        <v/>
      </c>
      <c r="C20" s="284" t="str">
        <f>IF(B20="","",ข้อมูลนักศึกษา!C21)</f>
        <v/>
      </c>
      <c r="D20" s="284" t="str">
        <f>IF(C20="","",ข้อมูลนักศึกษา!D21)</f>
        <v/>
      </c>
      <c r="E20" s="37"/>
      <c r="F20" s="37"/>
      <c r="G20" s="37"/>
      <c r="H20" s="37"/>
      <c r="I20" s="37"/>
      <c r="J20" s="37"/>
      <c r="K20" s="278" t="e">
        <f>(((E20*ข้อมูล!J34)+(F20*ข้อมูล!J35)+(G20*ข้อมูล!J36)+(H20*ข้อมูล!J37)+(I20*ข้อมูล!J38)+(J20*ข้อมูล!J39))*100)/K1</f>
        <v>#DIV/0!</v>
      </c>
    </row>
    <row r="21" spans="2:11">
      <c r="B21" s="275" t="str">
        <f>ข้อมูลนักศึกษา!B22</f>
        <v/>
      </c>
      <c r="C21" s="284" t="str">
        <f>IF(B21="","",ข้อมูลนักศึกษา!C22)</f>
        <v/>
      </c>
      <c r="D21" s="284" t="str">
        <f>IF(C21="","",ข้อมูลนักศึกษา!D22)</f>
        <v/>
      </c>
      <c r="E21" s="37"/>
      <c r="F21" s="37"/>
      <c r="G21" s="37"/>
      <c r="H21" s="37"/>
      <c r="I21" s="37"/>
      <c r="J21" s="37"/>
      <c r="K21" s="278" t="e">
        <f>(((E21*ข้อมูล!J34)+(F21*ข้อมูล!J35)+(G21*ข้อมูล!J36)+(H21*ข้อมูล!J37)+(I21*ข้อมูล!J38)+(J21*ข้อมูล!J39))*100)/K1</f>
        <v>#DIV/0!</v>
      </c>
    </row>
    <row r="22" spans="2:11">
      <c r="B22" s="275" t="str">
        <f>ข้อมูลนักศึกษา!B23</f>
        <v/>
      </c>
      <c r="C22" s="284" t="str">
        <f>IF(B22="","",ข้อมูลนักศึกษา!C23)</f>
        <v/>
      </c>
      <c r="D22" s="284" t="str">
        <f>IF(C22="","",ข้อมูลนักศึกษา!D23)</f>
        <v/>
      </c>
      <c r="E22" s="37"/>
      <c r="F22" s="37"/>
      <c r="G22" s="37"/>
      <c r="H22" s="37"/>
      <c r="I22" s="37"/>
      <c r="J22" s="37"/>
      <c r="K22" s="278" t="e">
        <f>(((E22*ข้อมูล!J34)+(F22*ข้อมูล!J35)+(G22*ข้อมูล!J36)+(H22*ข้อมูล!J37)+(I22*ข้อมูล!J38)+(J22*ข้อมูล!J39))*100)/K1</f>
        <v>#DIV/0!</v>
      </c>
    </row>
    <row r="23" spans="2:11">
      <c r="B23" s="275" t="str">
        <f>ข้อมูลนักศึกษา!B24</f>
        <v/>
      </c>
      <c r="C23" s="284" t="str">
        <f>IF(B23="","",ข้อมูลนักศึกษา!C24)</f>
        <v/>
      </c>
      <c r="D23" s="284" t="str">
        <f>IF(C23="","",ข้อมูลนักศึกษา!D24)</f>
        <v/>
      </c>
      <c r="E23" s="37"/>
      <c r="F23" s="37"/>
      <c r="G23" s="37"/>
      <c r="H23" s="37"/>
      <c r="I23" s="37"/>
      <c r="J23" s="37"/>
      <c r="K23" s="278" t="e">
        <f>(((E23*ข้อมูล!J34)+(F23*ข้อมูล!J35)+(G23*ข้อมูล!J36)+(H23*ข้อมูล!J37)+(I23*ข้อมูล!J38)+(J23*ข้อมูล!J39))*100)/K1</f>
        <v>#DIV/0!</v>
      </c>
    </row>
    <row r="24" spans="2:11">
      <c r="B24" s="275" t="str">
        <f>ข้อมูลนักศึกษา!B25</f>
        <v/>
      </c>
      <c r="C24" s="284" t="str">
        <f>IF(B24="","",ข้อมูลนักศึกษา!C25)</f>
        <v/>
      </c>
      <c r="D24" s="284" t="str">
        <f>IF(C24="","",ข้อมูลนักศึกษา!D25)</f>
        <v/>
      </c>
      <c r="E24" s="37"/>
      <c r="F24" s="37"/>
      <c r="G24" s="37"/>
      <c r="H24" s="37"/>
      <c r="I24" s="37"/>
      <c r="J24" s="37"/>
      <c r="K24" s="278" t="e">
        <f>(((E24*ข้อมูล!J34)+(F24*ข้อมูล!J35)+(G24*ข้อมูล!J36)+(H24*ข้อมูล!J37)+(I24*ข้อมูล!J38)+(J24*ข้อมูล!J39))*100)/K1</f>
        <v>#DIV/0!</v>
      </c>
    </row>
    <row r="25" spans="2:11">
      <c r="B25" s="275" t="str">
        <f>ข้อมูลนักศึกษา!B26</f>
        <v/>
      </c>
      <c r="C25" s="284" t="str">
        <f>IF(B25="","",ข้อมูลนักศึกษา!C26)</f>
        <v/>
      </c>
      <c r="D25" s="284" t="str">
        <f>IF(C25="","",ข้อมูลนักศึกษา!D26)</f>
        <v/>
      </c>
      <c r="E25" s="37"/>
      <c r="F25" s="37"/>
      <c r="G25" s="37"/>
      <c r="H25" s="37"/>
      <c r="I25" s="37"/>
      <c r="J25" s="37"/>
      <c r="K25" s="278" t="e">
        <f>(((E25*ข้อมูล!J34)+(F25*ข้อมูล!J35)+(G25*ข้อมูล!J36)+(H25*ข้อมูล!J37)+(I25*ข้อมูล!J38)+(J25*ข้อมูล!J39))*100)/K1</f>
        <v>#DIV/0!</v>
      </c>
    </row>
    <row r="26" spans="2:11">
      <c r="B26" s="275" t="str">
        <f>ข้อมูลนักศึกษา!B27</f>
        <v/>
      </c>
      <c r="C26" s="284" t="str">
        <f>IF(B26="","",ข้อมูลนักศึกษา!C27)</f>
        <v/>
      </c>
      <c r="D26" s="284" t="str">
        <f>IF(C26="","",ข้อมูลนักศึกษา!D27)</f>
        <v/>
      </c>
      <c r="E26" s="37"/>
      <c r="F26" s="37"/>
      <c r="G26" s="37"/>
      <c r="H26" s="37"/>
      <c r="I26" s="37"/>
      <c r="J26" s="37"/>
      <c r="K26" s="278" t="e">
        <f>(((E26*ข้อมูล!J34)+(F26*ข้อมูล!J35)+(G26*ข้อมูล!J36)+(H26*ข้อมูล!J37)+(I26*ข้อมูล!J38)+(J26*ข้อมูล!J39))*100)/K1</f>
        <v>#DIV/0!</v>
      </c>
    </row>
    <row r="27" spans="2:11">
      <c r="B27" s="275" t="str">
        <f>ข้อมูลนักศึกษา!B28</f>
        <v/>
      </c>
      <c r="C27" s="284" t="str">
        <f>IF(B27="","",ข้อมูลนักศึกษา!C28)</f>
        <v/>
      </c>
      <c r="D27" s="284" t="str">
        <f>IF(C27="","",ข้อมูลนักศึกษา!D28)</f>
        <v/>
      </c>
      <c r="E27" s="37"/>
      <c r="F27" s="37"/>
      <c r="G27" s="37"/>
      <c r="H27" s="37"/>
      <c r="I27" s="37"/>
      <c r="J27" s="37"/>
      <c r="K27" s="278" t="e">
        <f>(((E27*ข้อมูล!J34)+(F27*ข้อมูล!J35)+(G27*ข้อมูล!J36)+(H27*ข้อมูล!J37)+(I27*ข้อมูล!J38)+(J27*ข้อมูล!J39))*100)/K1</f>
        <v>#DIV/0!</v>
      </c>
    </row>
    <row r="28" spans="2:11">
      <c r="B28" s="275" t="str">
        <f>ข้อมูลนักศึกษา!B29</f>
        <v/>
      </c>
      <c r="C28" s="284" t="str">
        <f>IF(B28="","",ข้อมูลนักศึกษา!C29)</f>
        <v/>
      </c>
      <c r="D28" s="284" t="str">
        <f>IF(C28="","",ข้อมูลนักศึกษา!D29)</f>
        <v/>
      </c>
      <c r="E28" s="37"/>
      <c r="F28" s="37"/>
      <c r="G28" s="37"/>
      <c r="H28" s="37"/>
      <c r="I28" s="37"/>
      <c r="J28" s="37"/>
      <c r="K28" s="278" t="e">
        <f>(((E28*ข้อมูล!J34)+(F28*ข้อมูล!J35)+(G28*ข้อมูล!J36)+(H28*ข้อมูล!J37)+(I28*ข้อมูล!J38)+(J28*ข้อมูล!J39))*100)/K1</f>
        <v>#DIV/0!</v>
      </c>
    </row>
    <row r="29" spans="2:11">
      <c r="B29" s="275" t="str">
        <f>ข้อมูลนักศึกษา!B30</f>
        <v/>
      </c>
      <c r="C29" s="284" t="str">
        <f>IF(B29="","",ข้อมูลนักศึกษา!C30)</f>
        <v/>
      </c>
      <c r="D29" s="284" t="str">
        <f>IF(C29="","",ข้อมูลนักศึกษา!D30)</f>
        <v/>
      </c>
      <c r="E29" s="37"/>
      <c r="F29" s="37"/>
      <c r="G29" s="37"/>
      <c r="H29" s="37"/>
      <c r="I29" s="37"/>
      <c r="J29" s="37"/>
      <c r="K29" s="278" t="e">
        <f>(((E29*ข้อมูล!J34)+(F29*ข้อมูล!J35)+(G29*ข้อมูล!J36)+(H29*ข้อมูล!J37)+(I29*ข้อมูล!J38)+(J29*ข้อมูล!J39))*100)/K1</f>
        <v>#DIV/0!</v>
      </c>
    </row>
    <row r="30" spans="2:11">
      <c r="B30" s="275" t="str">
        <f>ข้อมูลนักศึกษา!B31</f>
        <v/>
      </c>
      <c r="C30" s="284" t="str">
        <f>IF(B30="","",ข้อมูลนักศึกษา!C31)</f>
        <v/>
      </c>
      <c r="D30" s="284" t="str">
        <f>IF(C30="","",ข้อมูลนักศึกษา!D31)</f>
        <v/>
      </c>
      <c r="E30" s="37"/>
      <c r="F30" s="37"/>
      <c r="G30" s="37"/>
      <c r="H30" s="37"/>
      <c r="I30" s="37"/>
      <c r="J30" s="37"/>
      <c r="K30" s="278" t="e">
        <f>(((E30*ข้อมูล!J34)+(F30*ข้อมูล!J35)+(G30*ข้อมูล!J36)+(H30*ข้อมูล!J37)+(I30*ข้อมูล!J38)+(J30*ข้อมูล!J39))*100)/K1</f>
        <v>#DIV/0!</v>
      </c>
    </row>
    <row r="31" spans="2:11">
      <c r="B31" s="275" t="str">
        <f>ข้อมูลนักศึกษา!B32</f>
        <v/>
      </c>
      <c r="C31" s="284" t="str">
        <f>IF(B31="","",ข้อมูลนักศึกษา!C32)</f>
        <v/>
      </c>
      <c r="D31" s="284" t="str">
        <f>IF(C31="","",ข้อมูลนักศึกษา!D32)</f>
        <v/>
      </c>
      <c r="E31" s="37"/>
      <c r="F31" s="37"/>
      <c r="G31" s="37"/>
      <c r="H31" s="37"/>
      <c r="I31" s="37"/>
      <c r="J31" s="37"/>
      <c r="K31" s="278" t="e">
        <f>(((E31*ข้อมูล!J34)+(F31*ข้อมูล!J35)+(G31*ข้อมูล!J36)+(H31*ข้อมูล!J37)+(I31*ข้อมูล!J38)+(J31*ข้อมูล!J39))*100)/K1</f>
        <v>#DIV/0!</v>
      </c>
    </row>
    <row r="32" spans="2:11">
      <c r="B32" s="275" t="str">
        <f>ข้อมูลนักศึกษา!B33</f>
        <v/>
      </c>
      <c r="C32" s="284" t="str">
        <f>IF(B32="","",ข้อมูลนักศึกษา!C33)</f>
        <v/>
      </c>
      <c r="D32" s="284" t="str">
        <f>IF(C32="","",ข้อมูลนักศึกษา!D33)</f>
        <v/>
      </c>
      <c r="E32" s="37"/>
      <c r="F32" s="37"/>
      <c r="G32" s="37"/>
      <c r="H32" s="37"/>
      <c r="I32" s="37"/>
      <c r="J32" s="37"/>
      <c r="K32" s="278" t="e">
        <f>(((E32*ข้อมูล!J34)+(F32*ข้อมูล!J35)+(G32*ข้อมูล!J36)+(H32*ข้อมูล!J37)+(I32*ข้อมูล!J38)+(J32*ข้อมูล!J39))*100)/K1</f>
        <v>#DIV/0!</v>
      </c>
    </row>
    <row r="33" spans="2:11">
      <c r="B33" s="275" t="str">
        <f>ข้อมูลนักศึกษา!B34</f>
        <v/>
      </c>
      <c r="C33" s="284" t="str">
        <f>IF(B33="","",ข้อมูลนักศึกษา!C34)</f>
        <v/>
      </c>
      <c r="D33" s="284" t="str">
        <f>IF(C33="","",ข้อมูลนักศึกษา!D34)</f>
        <v/>
      </c>
      <c r="E33" s="37"/>
      <c r="F33" s="37"/>
      <c r="G33" s="37"/>
      <c r="H33" s="37"/>
      <c r="I33" s="37"/>
      <c r="J33" s="37"/>
      <c r="K33" s="278" t="e">
        <f>(((E33*ข้อมูล!J34)+(F33*ข้อมูล!J35)+(G33*ข้อมูล!J36)+(H33*ข้อมูล!J37)+(I33*ข้อมูล!J38)+(J33*ข้อมูล!J39))*100)/K1</f>
        <v>#DIV/0!</v>
      </c>
    </row>
    <row r="34" spans="2:11">
      <c r="B34" s="275" t="str">
        <f>ข้อมูลนักศึกษา!B35</f>
        <v/>
      </c>
      <c r="C34" s="284" t="str">
        <f>IF(B34="","",ข้อมูลนักศึกษา!C35)</f>
        <v/>
      </c>
      <c r="D34" s="284" t="str">
        <f>IF(C34="","",ข้อมูลนักศึกษา!D35)</f>
        <v/>
      </c>
      <c r="E34" s="37"/>
      <c r="F34" s="37"/>
      <c r="G34" s="37"/>
      <c r="H34" s="37"/>
      <c r="I34" s="37"/>
      <c r="J34" s="37"/>
      <c r="K34" s="278" t="e">
        <f>(((E34*ข้อมูล!J34)+(F34*ข้อมูล!J35)+(G34*ข้อมูล!J36)+(H34*ข้อมูล!J37)+(I34*ข้อมูล!J38)+(J34*ข้อมูล!J39))*100)/K1</f>
        <v>#DIV/0!</v>
      </c>
    </row>
    <row r="35" spans="2:11">
      <c r="B35" s="275" t="str">
        <f>ข้อมูลนักศึกษา!B36</f>
        <v/>
      </c>
      <c r="C35" s="284" t="str">
        <f>IF(B35="","",ข้อมูลนักศึกษา!C36)</f>
        <v/>
      </c>
      <c r="D35" s="284" t="str">
        <f>IF(C35="","",ข้อมูลนักศึกษา!D36)</f>
        <v/>
      </c>
      <c r="E35" s="37"/>
      <c r="F35" s="37"/>
      <c r="G35" s="37"/>
      <c r="H35" s="37"/>
      <c r="I35" s="37"/>
      <c r="J35" s="37"/>
      <c r="K35" s="278" t="e">
        <f>(((E35*ข้อมูล!J34)+(F35*ข้อมูล!J35)+(G35*ข้อมูล!J36)+(H35*ข้อมูล!J37)+(I35*ข้อมูล!J38)+(J35*ข้อมูล!J39))*100)/K1</f>
        <v>#DIV/0!</v>
      </c>
    </row>
    <row r="36" spans="2:11">
      <c r="B36" s="275" t="str">
        <f>ข้อมูลนักศึกษา!B37</f>
        <v/>
      </c>
      <c r="C36" s="284" t="str">
        <f>IF(B36="","",ข้อมูลนักศึกษา!C37)</f>
        <v/>
      </c>
      <c r="D36" s="284" t="str">
        <f>IF(C36="","",ข้อมูลนักศึกษา!D37)</f>
        <v/>
      </c>
      <c r="E36" s="37"/>
      <c r="F36" s="37"/>
      <c r="G36" s="37"/>
      <c r="H36" s="37"/>
      <c r="I36" s="37"/>
      <c r="J36" s="37"/>
      <c r="K36" s="278" t="e">
        <f>(((E36*ข้อมูล!J34)+(F36*ข้อมูล!J35)+(G36*ข้อมูล!J36)+(H36*ข้อมูล!J37)+(I36*ข้อมูล!J38)+(J36*ข้อมูล!J39))*100)/K1</f>
        <v>#DIV/0!</v>
      </c>
    </row>
    <row r="37" spans="2:11">
      <c r="B37" s="275" t="str">
        <f>ข้อมูลนักศึกษา!B38</f>
        <v/>
      </c>
      <c r="C37" s="284" t="str">
        <f>IF(B37="","",ข้อมูลนักศึกษา!C38)</f>
        <v/>
      </c>
      <c r="D37" s="284" t="str">
        <f>IF(C37="","",ข้อมูลนักศึกษา!D38)</f>
        <v/>
      </c>
      <c r="E37" s="37"/>
      <c r="F37" s="37"/>
      <c r="G37" s="37"/>
      <c r="H37" s="37"/>
      <c r="I37" s="37"/>
      <c r="J37" s="37"/>
      <c r="K37" s="278" t="e">
        <f>(((E37*ข้อมูล!J34)+(F37*ข้อมูล!J35)+(G37*ข้อมูล!J36)+(H37*ข้อมูล!J37)+(I37*ข้อมูล!J38)+(J37*ข้อมูล!J39))*100)/K1</f>
        <v>#DIV/0!</v>
      </c>
    </row>
    <row r="38" spans="2:11">
      <c r="B38" s="275" t="str">
        <f>ข้อมูลนักศึกษา!B39</f>
        <v/>
      </c>
      <c r="C38" s="284" t="str">
        <f>IF(B38="","",ข้อมูลนักศึกษา!C39)</f>
        <v/>
      </c>
      <c r="D38" s="284" t="str">
        <f>IF(C38="","",ข้อมูลนักศึกษา!D39)</f>
        <v/>
      </c>
      <c r="E38" s="37"/>
      <c r="F38" s="37"/>
      <c r="G38" s="37"/>
      <c r="H38" s="37"/>
      <c r="I38" s="37"/>
      <c r="J38" s="37"/>
      <c r="K38" s="278" t="e">
        <f>(((E38*ข้อมูล!J34)+(F38*ข้อมูล!J35)+(G38*ข้อมูล!J36)+(H38*ข้อมูล!J37)+(I38*ข้อมูล!J38)+(J38*ข้อมูล!J39))*100)/K1</f>
        <v>#DIV/0!</v>
      </c>
    </row>
    <row r="39" spans="2:11">
      <c r="B39" s="275" t="str">
        <f>ข้อมูลนักศึกษา!B40</f>
        <v/>
      </c>
      <c r="C39" s="284" t="str">
        <f>IF(B39="","",ข้อมูลนักศึกษา!C40)</f>
        <v/>
      </c>
      <c r="D39" s="284" t="str">
        <f>IF(C39="","",ข้อมูลนักศึกษา!D40)</f>
        <v/>
      </c>
      <c r="E39" s="37"/>
      <c r="F39" s="37"/>
      <c r="G39" s="37"/>
      <c r="H39" s="37"/>
      <c r="I39" s="37"/>
      <c r="J39" s="37"/>
      <c r="K39" s="278" t="e">
        <f>(((E39*ข้อมูล!J34)+(F39*ข้อมูล!J35)+(G39*ข้อมูล!J36)+(H39*ข้อมูล!J37)+(I39*ข้อมูล!J38)+(J39*ข้อมูล!J39))*100)/K1</f>
        <v>#DIV/0!</v>
      </c>
    </row>
    <row r="40" spans="2:11">
      <c r="B40" s="275" t="str">
        <f>ข้อมูลนักศึกษา!B41</f>
        <v/>
      </c>
      <c r="C40" s="284" t="str">
        <f>IF(B40="","",ข้อมูลนักศึกษา!C41)</f>
        <v/>
      </c>
      <c r="D40" s="284" t="str">
        <f>IF(C40="","",ข้อมูลนักศึกษา!D41)</f>
        <v/>
      </c>
      <c r="E40" s="37"/>
      <c r="F40" s="37"/>
      <c r="G40" s="37"/>
      <c r="H40" s="37"/>
      <c r="I40" s="37"/>
      <c r="J40" s="37"/>
      <c r="K40" s="278" t="e">
        <f>(((E40*ข้อมูล!J34)+(F40*ข้อมูล!J35)+(G40*ข้อมูล!J36)+(H40*ข้อมูล!J37)+(I40*ข้อมูล!J38)+(J40*ข้อมูล!J39))*100)/K1</f>
        <v>#DIV/0!</v>
      </c>
    </row>
    <row r="41" spans="2:11">
      <c r="B41" s="275" t="str">
        <f>ข้อมูลนักศึกษา!B42</f>
        <v/>
      </c>
      <c r="C41" s="284" t="str">
        <f>IF(B41="","",ข้อมูลนักศึกษา!C42)</f>
        <v/>
      </c>
      <c r="D41" s="284" t="str">
        <f>IF(C41="","",ข้อมูลนักศึกษา!D42)</f>
        <v/>
      </c>
      <c r="E41" s="37"/>
      <c r="F41" s="37"/>
      <c r="G41" s="37"/>
      <c r="H41" s="37"/>
      <c r="I41" s="37"/>
      <c r="J41" s="37"/>
      <c r="K41" s="278" t="e">
        <f>(((E41*ข้อมูล!J34)+(F41*ข้อมูล!J35)+(G41*ข้อมูล!J36)+(H41*ข้อมูล!J37)+(I41*ข้อมูล!J38)+(J41*ข้อมูล!J39))*100)/K1</f>
        <v>#DIV/0!</v>
      </c>
    </row>
    <row r="42" spans="2:11">
      <c r="B42" s="275" t="str">
        <f>ข้อมูลนักศึกษา!B43</f>
        <v/>
      </c>
      <c r="C42" s="284" t="str">
        <f>IF(B42="","",ข้อมูลนักศึกษา!C43)</f>
        <v/>
      </c>
      <c r="D42" s="284" t="str">
        <f>IF(C42="","",ข้อมูลนักศึกษา!D43)</f>
        <v/>
      </c>
      <c r="E42" s="37"/>
      <c r="F42" s="37"/>
      <c r="G42" s="37"/>
      <c r="H42" s="37"/>
      <c r="I42" s="37"/>
      <c r="J42" s="37"/>
      <c r="K42" s="278" t="e">
        <f>(((E42*ข้อมูล!J34)+(F42*ข้อมูล!J35)+(G42*ข้อมูล!J36)+(H42*ข้อมูล!J37)+(I42*ข้อมูล!J38)+(J42*ข้อมูล!J39))*100)/K1</f>
        <v>#DIV/0!</v>
      </c>
    </row>
    <row r="43" spans="2:11">
      <c r="B43" s="275" t="str">
        <f>ข้อมูลนักศึกษา!B44</f>
        <v/>
      </c>
      <c r="C43" s="284" t="str">
        <f>IF(B43="","",ข้อมูลนักศึกษา!C44)</f>
        <v/>
      </c>
      <c r="D43" s="284" t="str">
        <f>IF(C43="","",ข้อมูลนักศึกษา!D44)</f>
        <v/>
      </c>
      <c r="E43" s="37"/>
      <c r="F43" s="37"/>
      <c r="G43" s="37"/>
      <c r="H43" s="37"/>
      <c r="I43" s="37"/>
      <c r="J43" s="37"/>
      <c r="K43" s="278" t="e">
        <f>(((E43*ข้อมูล!J34)+(F43*ข้อมูล!J35)+(G43*ข้อมูล!J36)+(H43*ข้อมูล!J37)+(I43*ข้อมูล!J38)+(J43*ข้อมูล!J39))*100)/K1</f>
        <v>#DIV/0!</v>
      </c>
    </row>
    <row r="44" spans="2:11">
      <c r="B44" s="275" t="str">
        <f>ข้อมูลนักศึกษา!B45</f>
        <v/>
      </c>
      <c r="C44" s="284" t="str">
        <f>IF(B44="","",ข้อมูลนักศึกษา!C45)</f>
        <v/>
      </c>
      <c r="D44" s="284" t="str">
        <f>IF(C44="","",ข้อมูลนักศึกษา!D45)</f>
        <v/>
      </c>
      <c r="E44" s="37"/>
      <c r="F44" s="37"/>
      <c r="G44" s="37"/>
      <c r="H44" s="37"/>
      <c r="I44" s="37"/>
      <c r="J44" s="37"/>
      <c r="K44" s="278" t="e">
        <f>(((E44*ข้อมูล!J34)+(F44*ข้อมูล!J35)+(G44*ข้อมูล!J36)+(H44*ข้อมูล!J37)+(I44*ข้อมูล!J38)+(J44*ข้อมูล!J39))*100)/K1</f>
        <v>#DIV/0!</v>
      </c>
    </row>
    <row r="45" spans="2:11">
      <c r="B45" s="275" t="str">
        <f>ข้อมูลนักศึกษา!B46</f>
        <v/>
      </c>
      <c r="C45" s="284" t="str">
        <f>IF(B45="","",ข้อมูลนักศึกษา!C46)</f>
        <v/>
      </c>
      <c r="D45" s="284" t="str">
        <f>IF(C45="","",ข้อมูลนักศึกษา!D46)</f>
        <v/>
      </c>
      <c r="E45" s="37"/>
      <c r="F45" s="37"/>
      <c r="G45" s="37"/>
      <c r="H45" s="37"/>
      <c r="I45" s="37"/>
      <c r="J45" s="37"/>
      <c r="K45" s="278" t="e">
        <f>(((E45*ข้อมูล!J34)+(F45*ข้อมูล!J35)+(G45*ข้อมูล!J36)+(H45*ข้อมูล!J37)+(I45*ข้อมูล!J38)+(J45*ข้อมูล!J39))*100)/K1</f>
        <v>#DIV/0!</v>
      </c>
    </row>
    <row r="46" spans="2:11">
      <c r="B46" s="275" t="str">
        <f>ข้อมูลนักศึกษา!B47</f>
        <v/>
      </c>
      <c r="C46" s="284" t="str">
        <f>IF(B46="","",ข้อมูลนักศึกษา!C47)</f>
        <v/>
      </c>
      <c r="D46" s="284" t="str">
        <f>IF(C46="","",ข้อมูลนักศึกษา!D47)</f>
        <v/>
      </c>
      <c r="E46" s="37"/>
      <c r="F46" s="37"/>
      <c r="G46" s="37"/>
      <c r="H46" s="37"/>
      <c r="I46" s="37"/>
      <c r="J46" s="37"/>
      <c r="K46" s="278" t="e">
        <f>(((E46*ข้อมูล!J34)+(F46*ข้อมูล!J35)+(G46*ข้อมูล!J36)+(H46*ข้อมูล!J37)+(I46*ข้อมูล!J38)+(J46*ข้อมูล!J39))*100)/K1</f>
        <v>#DIV/0!</v>
      </c>
    </row>
    <row r="47" spans="2:11">
      <c r="B47" s="275" t="str">
        <f>ข้อมูลนักศึกษา!B48</f>
        <v/>
      </c>
      <c r="C47" s="284" t="str">
        <f>IF(B47="","",ข้อมูลนักศึกษา!C48)</f>
        <v/>
      </c>
      <c r="D47" s="284" t="str">
        <f>IF(C47="","",ข้อมูลนักศึกษา!D48)</f>
        <v/>
      </c>
      <c r="E47" s="37"/>
      <c r="F47" s="37"/>
      <c r="G47" s="37"/>
      <c r="H47" s="37"/>
      <c r="I47" s="37"/>
      <c r="J47" s="37"/>
      <c r="K47" s="278" t="e">
        <f>(((E47*ข้อมูล!J34)+(F47*ข้อมูล!J35)+(G47*ข้อมูล!J36)+(H47*ข้อมูล!J37)+(I47*ข้อมูล!J38)+(J47*ข้อมูล!J39))*100)/K1</f>
        <v>#DIV/0!</v>
      </c>
    </row>
    <row r="48" spans="2:11">
      <c r="B48" s="275" t="str">
        <f>ข้อมูลนักศึกษา!B49</f>
        <v/>
      </c>
      <c r="C48" s="284" t="str">
        <f>IF(B48="","",ข้อมูลนักศึกษา!C49)</f>
        <v/>
      </c>
      <c r="D48" s="284" t="str">
        <f>IF(C48="","",ข้อมูลนักศึกษา!D49)</f>
        <v/>
      </c>
      <c r="E48" s="37"/>
      <c r="F48" s="37"/>
      <c r="G48" s="37"/>
      <c r="H48" s="37"/>
      <c r="I48" s="37"/>
      <c r="J48" s="37"/>
      <c r="K48" s="278" t="e">
        <f>(((E48*ข้อมูล!J34)+(F48*ข้อมูล!J35)+(G48*ข้อมูล!J36)+(H48*ข้อมูล!J37)+(I48*ข้อมูล!J38)+(J48*ข้อมูล!J39))*100)/K1</f>
        <v>#DIV/0!</v>
      </c>
    </row>
    <row r="49" spans="2:11">
      <c r="B49" s="275" t="str">
        <f>ข้อมูลนักศึกษา!B50</f>
        <v/>
      </c>
      <c r="C49" s="284" t="str">
        <f>IF(B49="","",ข้อมูลนักศึกษา!C50)</f>
        <v/>
      </c>
      <c r="D49" s="284" t="str">
        <f>IF(C49="","",ข้อมูลนักศึกษา!D50)</f>
        <v/>
      </c>
      <c r="E49" s="37"/>
      <c r="F49" s="37"/>
      <c r="G49" s="37"/>
      <c r="H49" s="37"/>
      <c r="I49" s="37"/>
      <c r="J49" s="37"/>
      <c r="K49" s="278" t="e">
        <f>(((E49*ข้อมูล!J34)+(F49*ข้อมูล!J35)+(G49*ข้อมูล!J36)+(H49*ข้อมูล!J37)+(I49*ข้อมูล!J38)+(J49*ข้อมูล!J39))*100)/K1</f>
        <v>#DIV/0!</v>
      </c>
    </row>
    <row r="50" spans="2:11">
      <c r="B50" s="275" t="str">
        <f>ข้อมูลนักศึกษา!B51</f>
        <v/>
      </c>
      <c r="C50" s="284" t="str">
        <f>IF(B50="","",ข้อมูลนักศึกษา!C51)</f>
        <v/>
      </c>
      <c r="D50" s="284" t="str">
        <f>IF(C50="","",ข้อมูลนักศึกษา!D51)</f>
        <v/>
      </c>
      <c r="E50" s="37"/>
      <c r="F50" s="37"/>
      <c r="G50" s="37"/>
      <c r="H50" s="37"/>
      <c r="I50" s="37"/>
      <c r="J50" s="37"/>
      <c r="K50" s="278" t="e">
        <f>(((E50*ข้อมูล!J34)+(F50*ข้อมูล!J35)+(G50*ข้อมูล!J36)+(H50*ข้อมูล!J37)+(I50*ข้อมูล!J38)+(J50*ข้อมูล!J39))*100)/K1</f>
        <v>#DIV/0!</v>
      </c>
    </row>
    <row r="51" spans="2:11">
      <c r="B51" s="275" t="str">
        <f>ข้อมูลนักศึกษา!B52</f>
        <v/>
      </c>
      <c r="C51" s="284" t="str">
        <f>IF(B51="","",ข้อมูลนักศึกษา!C52)</f>
        <v/>
      </c>
      <c r="D51" s="284" t="str">
        <f>IF(C51="","",ข้อมูลนักศึกษา!D52)</f>
        <v/>
      </c>
      <c r="E51" s="37"/>
      <c r="F51" s="37"/>
      <c r="G51" s="37"/>
      <c r="H51" s="37"/>
      <c r="I51" s="37"/>
      <c r="J51" s="37"/>
      <c r="K51" s="278" t="e">
        <f>(((E51*ข้อมูล!J34)+(F51*ข้อมูล!J35)+(G51*ข้อมูล!J36)+(H51*ข้อมูล!J37)+(I51*ข้อมูล!J38)+(J51*ข้อมูล!J39))*100)/K1</f>
        <v>#DIV/0!</v>
      </c>
    </row>
    <row r="52" spans="2:11">
      <c r="B52" s="275" t="str">
        <f>ข้อมูลนักศึกษา!B53</f>
        <v/>
      </c>
      <c r="C52" s="284" t="str">
        <f>IF(B52="","",ข้อมูลนักศึกษา!C53)</f>
        <v/>
      </c>
      <c r="D52" s="284" t="str">
        <f>IF(C52="","",ข้อมูลนักศึกษา!D53)</f>
        <v/>
      </c>
      <c r="E52" s="37"/>
      <c r="F52" s="37"/>
      <c r="G52" s="37"/>
      <c r="H52" s="37"/>
      <c r="I52" s="37"/>
      <c r="J52" s="37"/>
      <c r="K52" s="278" t="e">
        <f>(((E52*ข้อมูล!J34)+(F52*ข้อมูล!J35)+(G52*ข้อมูล!J36)+(H52*ข้อมูล!J37)+(I52*ข้อมูล!J38)+(J52*ข้อมูล!J39))*100)/K1</f>
        <v>#DIV/0!</v>
      </c>
    </row>
    <row r="53" spans="2:11">
      <c r="B53" s="275" t="str">
        <f>ข้อมูลนักศึกษา!B54</f>
        <v/>
      </c>
      <c r="C53" s="284" t="str">
        <f>IF(B53="","",ข้อมูลนักศึกษา!C54)</f>
        <v/>
      </c>
      <c r="D53" s="284" t="str">
        <f>IF(C53="","",ข้อมูลนักศึกษา!D54)</f>
        <v/>
      </c>
      <c r="E53" s="37"/>
      <c r="F53" s="37"/>
      <c r="G53" s="37"/>
      <c r="H53" s="37"/>
      <c r="I53" s="37"/>
      <c r="J53" s="37"/>
      <c r="K53" s="278" t="e">
        <f>(((E53*ข้อมูล!J34)+(F53*ข้อมูล!J35)+(G53*ข้อมูล!J36)+(H53*ข้อมูล!J37)+(I53*ข้อมูล!J38)+(J53*ข้อมูล!J39))*100)/K1</f>
        <v>#DIV/0!</v>
      </c>
    </row>
    <row r="54" spans="2:11">
      <c r="B54" s="275" t="str">
        <f>ข้อมูลนักศึกษา!B55</f>
        <v/>
      </c>
      <c r="C54" s="284" t="str">
        <f>IF(B54="","",ข้อมูลนักศึกษา!C55)</f>
        <v/>
      </c>
      <c r="D54" s="284" t="str">
        <f>IF(C54="","",ข้อมูลนักศึกษา!D55)</f>
        <v/>
      </c>
      <c r="E54" s="37"/>
      <c r="F54" s="37"/>
      <c r="G54" s="37"/>
      <c r="H54" s="37"/>
      <c r="I54" s="37"/>
      <c r="J54" s="37"/>
      <c r="K54" s="278" t="e">
        <f>(((E54*ข้อมูล!J34)+(F54*ข้อมูล!J35)+(G54*ข้อมูล!J36)+(H54*ข้อมูล!J37)+(I54*ข้อมูล!J38)+(J54*ข้อมูล!J39))*100)/K1</f>
        <v>#DIV/0!</v>
      </c>
    </row>
    <row r="55" spans="2:11">
      <c r="B55" s="275" t="str">
        <f>ข้อมูลนักศึกษา!B56</f>
        <v/>
      </c>
      <c r="C55" s="284" t="str">
        <f>IF(B55="","",ข้อมูลนักศึกษา!C56)</f>
        <v/>
      </c>
      <c r="D55" s="284" t="str">
        <f>IF(C55="","",ข้อมูลนักศึกษา!D56)</f>
        <v/>
      </c>
      <c r="E55" s="37"/>
      <c r="F55" s="37"/>
      <c r="G55" s="37"/>
      <c r="H55" s="37"/>
      <c r="I55" s="37"/>
      <c r="J55" s="37"/>
      <c r="K55" s="278" t="e">
        <f>(((E55*ข้อมูล!J34)+(F55*ข้อมูล!J35)+(G55*ข้อมูล!J36)+(H55*ข้อมูล!J37)+(I55*ข้อมูล!J38)+(J55*ข้อมูล!J39))*100)/K1</f>
        <v>#DIV/0!</v>
      </c>
    </row>
    <row r="56" spans="2:11">
      <c r="B56" s="275" t="str">
        <f>ข้อมูลนักศึกษา!B57</f>
        <v/>
      </c>
      <c r="C56" s="284" t="str">
        <f>IF(B56="","",ข้อมูลนักศึกษา!C57)</f>
        <v/>
      </c>
      <c r="D56" s="284" t="str">
        <f>IF(C56="","",ข้อมูลนักศึกษา!D57)</f>
        <v/>
      </c>
      <c r="E56" s="37"/>
      <c r="F56" s="37"/>
      <c r="G56" s="37"/>
      <c r="H56" s="37"/>
      <c r="I56" s="37"/>
      <c r="J56" s="37"/>
      <c r="K56" s="278" t="e">
        <f>(((E56*ข้อมูล!J34)+(F56*ข้อมูล!J35)+(G56*ข้อมูล!J36)+(H56*ข้อมูล!J37)+(I56*ข้อมูล!J38)+(J56*ข้อมูล!J39))*100)/K1</f>
        <v>#DIV/0!</v>
      </c>
    </row>
    <row r="57" spans="2:11">
      <c r="B57" s="275" t="str">
        <f>ข้อมูลนักศึกษา!B58</f>
        <v/>
      </c>
      <c r="C57" s="284" t="str">
        <f>IF(B57="","",ข้อมูลนักศึกษา!C58)</f>
        <v/>
      </c>
      <c r="D57" s="284" t="str">
        <f>IF(C57="","",ข้อมูลนักศึกษา!D58)</f>
        <v/>
      </c>
      <c r="E57" s="37"/>
      <c r="F57" s="37"/>
      <c r="G57" s="37"/>
      <c r="H57" s="37"/>
      <c r="I57" s="37"/>
      <c r="J57" s="37"/>
      <c r="K57" s="278" t="e">
        <f>(((E57*ข้อมูล!J34)+(F57*ข้อมูล!J35)+(G57*ข้อมูล!J36)+(H57*ข้อมูล!J37)+(I57*ข้อมูล!J38)+(J57*ข้อมูล!J39))*100)/K1</f>
        <v>#DIV/0!</v>
      </c>
    </row>
    <row r="58" spans="2:11">
      <c r="B58" s="275" t="str">
        <f>ข้อมูลนักศึกษา!B59</f>
        <v/>
      </c>
      <c r="C58" s="284" t="str">
        <f>IF(B58="","",ข้อมูลนักศึกษา!C59)</f>
        <v/>
      </c>
      <c r="D58" s="284" t="str">
        <f>IF(C58="","",ข้อมูลนักศึกษา!D59)</f>
        <v/>
      </c>
      <c r="E58" s="37"/>
      <c r="F58" s="37"/>
      <c r="G58" s="37"/>
      <c r="H58" s="37"/>
      <c r="I58" s="37"/>
      <c r="J58" s="37"/>
      <c r="K58" s="278" t="e">
        <f>(((E58*ข้อมูล!J34)+(F58*ข้อมูล!J35)+(G58*ข้อมูล!J36)+(H58*ข้อมูล!J37)+(I58*ข้อมูล!J38)+(J58*ข้อมูล!J39))*100)/K1</f>
        <v>#DIV/0!</v>
      </c>
    </row>
    <row r="59" spans="2:11">
      <c r="B59" s="275" t="str">
        <f>ข้อมูลนักศึกษา!B60</f>
        <v/>
      </c>
      <c r="C59" s="284" t="str">
        <f>IF(B59="","",ข้อมูลนักศึกษา!C60)</f>
        <v/>
      </c>
      <c r="D59" s="284" t="str">
        <f>IF(C59="","",ข้อมูลนักศึกษา!D60)</f>
        <v/>
      </c>
      <c r="E59" s="37"/>
      <c r="F59" s="37"/>
      <c r="G59" s="37"/>
      <c r="H59" s="37"/>
      <c r="I59" s="37"/>
      <c r="J59" s="37"/>
      <c r="K59" s="278" t="e">
        <f>(((E59*ข้อมูล!J34)+(F59*ข้อมูล!J35)+(G59*ข้อมูล!J36)+(H59*ข้อมูล!J37)+(I59*ข้อมูล!J38)+(J59*ข้อมูล!J39))*100)/K1</f>
        <v>#DIV/0!</v>
      </c>
    </row>
    <row r="60" spans="2:11">
      <c r="B60" s="275" t="str">
        <f>ข้อมูลนักศึกษา!B61</f>
        <v/>
      </c>
      <c r="C60" s="284" t="str">
        <f>IF(B60="","",ข้อมูลนักศึกษา!C61)</f>
        <v/>
      </c>
      <c r="D60" s="284" t="str">
        <f>IF(C60="","",ข้อมูลนักศึกษา!D61)</f>
        <v/>
      </c>
      <c r="E60" s="37"/>
      <c r="F60" s="37"/>
      <c r="G60" s="37"/>
      <c r="H60" s="37"/>
      <c r="I60" s="37"/>
      <c r="J60" s="37"/>
      <c r="K60" s="278" t="e">
        <f>(((E60*ข้อมูล!J34)+(F60*ข้อมูล!J35)+(G60*ข้อมูล!J36)+(H60*ข้อมูล!J37)+(I60*ข้อมูล!J38)+(J60*ข้อมูล!J39))*100)/K1</f>
        <v>#DIV/0!</v>
      </c>
    </row>
    <row r="61" spans="2:11">
      <c r="B61" s="275" t="str">
        <f>ข้อมูลนักศึกษา!B62</f>
        <v/>
      </c>
      <c r="C61" s="284" t="str">
        <f>IF(B61="","",ข้อมูลนักศึกษา!C62)</f>
        <v/>
      </c>
      <c r="D61" s="284" t="str">
        <f>IF(C61="","",ข้อมูลนักศึกษา!D62)</f>
        <v/>
      </c>
      <c r="E61" s="37"/>
      <c r="F61" s="37"/>
      <c r="G61" s="37"/>
      <c r="H61" s="37"/>
      <c r="I61" s="37"/>
      <c r="J61" s="37"/>
      <c r="K61" s="278" t="e">
        <f>(((E61*ข้อมูล!J34)+(F61*ข้อมูล!J35)+(G61*ข้อมูล!J36)+(H61*ข้อมูล!J37)+(I61*ข้อมูล!J38)+(J61*ข้อมูล!J39))*100)/K1</f>
        <v>#DIV/0!</v>
      </c>
    </row>
    <row r="62" spans="2:11">
      <c r="B62" s="275" t="str">
        <f>ข้อมูลนักศึกษา!B63</f>
        <v/>
      </c>
      <c r="C62" s="284" t="str">
        <f>IF(B62="","",ข้อมูลนักศึกษา!C63)</f>
        <v/>
      </c>
      <c r="D62" s="284" t="str">
        <f>IF(C62="","",ข้อมูลนักศึกษา!D63)</f>
        <v/>
      </c>
      <c r="E62" s="37"/>
      <c r="F62" s="37"/>
      <c r="G62" s="37"/>
      <c r="H62" s="37"/>
      <c r="I62" s="37"/>
      <c r="J62" s="37"/>
      <c r="K62" s="278" t="e">
        <f>(((E62*ข้อมูล!J34)+(F62*ข้อมูล!J35)+(G62*ข้อมูล!J36)+(H62*ข้อมูล!J37)+(I62*ข้อมูล!J38)+(J62*ข้อมูล!J39))*100)/K1</f>
        <v>#DIV/0!</v>
      </c>
    </row>
    <row r="63" spans="2:11">
      <c r="B63" s="275" t="str">
        <f>ข้อมูลนักศึกษา!B64</f>
        <v/>
      </c>
      <c r="C63" s="284" t="str">
        <f>IF(B63="","",ข้อมูลนักศึกษา!C64)</f>
        <v/>
      </c>
      <c r="D63" s="284" t="str">
        <f>IF(C63="","",ข้อมูลนักศึกษา!D64)</f>
        <v/>
      </c>
      <c r="E63" s="37"/>
      <c r="F63" s="37"/>
      <c r="G63" s="37"/>
      <c r="H63" s="37"/>
      <c r="I63" s="37"/>
      <c r="J63" s="37"/>
      <c r="K63" s="278" t="e">
        <f>(((E63*ข้อมูล!J34)+(F63*ข้อมูล!J35)+(G63*ข้อมูล!J36)+(H63*ข้อมูล!J37)+(I63*ข้อมูล!J38)+(J63*ข้อมูล!J39))*100)/K1</f>
        <v>#DIV/0!</v>
      </c>
    </row>
    <row r="64" spans="2:11">
      <c r="B64" s="275" t="str">
        <f>ข้อมูลนักศึกษา!B65</f>
        <v/>
      </c>
      <c r="C64" s="284" t="str">
        <f>IF(B64="","",ข้อมูลนักศึกษา!C65)</f>
        <v/>
      </c>
      <c r="D64" s="284" t="str">
        <f>IF(C64="","",ข้อมูลนักศึกษา!D65)</f>
        <v/>
      </c>
      <c r="E64" s="37"/>
      <c r="F64" s="37"/>
      <c r="G64" s="37"/>
      <c r="H64" s="37"/>
      <c r="I64" s="37"/>
      <c r="J64" s="37"/>
      <c r="K64" s="278" t="e">
        <f>(((E64*ข้อมูล!J34)+(F64*ข้อมูล!J35)+(G64*ข้อมูล!J36)+(H64*ข้อมูล!J37)+(I64*ข้อมูล!J38)+(J64*ข้อมูล!J39))*100)/K1</f>
        <v>#DIV/0!</v>
      </c>
    </row>
    <row r="65" spans="2:11">
      <c r="B65" s="275" t="str">
        <f>ข้อมูลนักศึกษา!B66</f>
        <v/>
      </c>
      <c r="C65" s="284" t="str">
        <f>IF(B65="","",ข้อมูลนักศึกษา!C66)</f>
        <v/>
      </c>
      <c r="D65" s="284" t="str">
        <f>IF(C65="","",ข้อมูลนักศึกษา!D66)</f>
        <v/>
      </c>
      <c r="E65" s="37"/>
      <c r="F65" s="37"/>
      <c r="G65" s="37"/>
      <c r="H65" s="37"/>
      <c r="I65" s="37"/>
      <c r="J65" s="37"/>
      <c r="K65" s="278" t="e">
        <f>(((E65*ข้อมูล!J34)+(F65*ข้อมูล!J35)+(G65*ข้อมูล!J36)+(H65*ข้อมูล!J37)+(I65*ข้อมูล!J38)+(J65*ข้อมูล!J39))*100)/K1</f>
        <v>#DIV/0!</v>
      </c>
    </row>
    <row r="66" spans="2:11">
      <c r="B66" s="275" t="str">
        <f>ข้อมูลนักศึกษา!B67</f>
        <v/>
      </c>
      <c r="C66" s="284" t="str">
        <f>IF(B66="","",ข้อมูลนักศึกษา!C67)</f>
        <v/>
      </c>
      <c r="D66" s="284" t="str">
        <f>IF(C66="","",ข้อมูลนักศึกษา!D67)</f>
        <v/>
      </c>
      <c r="E66" s="37"/>
      <c r="F66" s="37"/>
      <c r="G66" s="37"/>
      <c r="H66" s="37"/>
      <c r="I66" s="37"/>
      <c r="J66" s="37"/>
      <c r="K66" s="278" t="e">
        <f>(((E66*ข้อมูล!J34)+(F66*ข้อมูล!J35)+(G66*ข้อมูล!J36)+(H66*ข้อมูล!J37)+(I66*ข้อมูล!J38)+(J66*ข้อมูล!J39))*100)/K1</f>
        <v>#DIV/0!</v>
      </c>
    </row>
    <row r="67" spans="2:11">
      <c r="B67" s="275" t="str">
        <f>ข้อมูลนักศึกษา!B68</f>
        <v/>
      </c>
      <c r="C67" s="284" t="str">
        <f>IF(B67="","",ข้อมูลนักศึกษา!C68)</f>
        <v/>
      </c>
      <c r="D67" s="284" t="str">
        <f>IF(C67="","",ข้อมูลนักศึกษา!D68)</f>
        <v/>
      </c>
      <c r="E67" s="37"/>
      <c r="F67" s="37"/>
      <c r="G67" s="37"/>
      <c r="H67" s="37"/>
      <c r="I67" s="37"/>
      <c r="J67" s="37"/>
      <c r="K67" s="278" t="e">
        <f>(((E67*ข้อมูล!J34)+(F67*ข้อมูล!J35)+(G67*ข้อมูล!J36)+(H67*ข้อมูล!J37)+(I67*ข้อมูล!J38)+(J67*ข้อมูล!J39))*100)/K1</f>
        <v>#DIV/0!</v>
      </c>
    </row>
    <row r="68" spans="2:11">
      <c r="B68" s="275" t="str">
        <f>ข้อมูลนักศึกษา!B69</f>
        <v/>
      </c>
      <c r="C68" s="284" t="str">
        <f>IF(B68="","",ข้อมูลนักศึกษา!C69)</f>
        <v/>
      </c>
      <c r="D68" s="284" t="str">
        <f>IF(C68="","",ข้อมูลนักศึกษา!D69)</f>
        <v/>
      </c>
      <c r="E68" s="37"/>
      <c r="F68" s="37"/>
      <c r="G68" s="37"/>
      <c r="H68" s="37"/>
      <c r="I68" s="37"/>
      <c r="J68" s="37"/>
      <c r="K68" s="278" t="e">
        <f>(((E68*ข้อมูล!J34)+(F68*ข้อมูล!J35)+(G68*ข้อมูล!J36)+(H68*ข้อมูล!J37)+(I68*ข้อมูล!J38)+(J68*ข้อมูล!J39))*100)/K1</f>
        <v>#DIV/0!</v>
      </c>
    </row>
    <row r="69" spans="2:11">
      <c r="B69" s="275" t="str">
        <f>ข้อมูลนักศึกษา!B70</f>
        <v/>
      </c>
      <c r="C69" s="284" t="str">
        <f>IF(B69="","",ข้อมูลนักศึกษา!C70)</f>
        <v/>
      </c>
      <c r="D69" s="284" t="str">
        <f>IF(C69="","",ข้อมูลนักศึกษา!D70)</f>
        <v/>
      </c>
      <c r="E69" s="37"/>
      <c r="F69" s="37"/>
      <c r="G69" s="37"/>
      <c r="H69" s="37"/>
      <c r="I69" s="37"/>
      <c r="J69" s="37"/>
      <c r="K69" s="278" t="e">
        <f>(((E69*ข้อมูล!J34)+(F69*ข้อมูล!J35)+(G69*ข้อมูล!J36)+(H69*ข้อมูล!J37)+(I69*ข้อมูล!J38)+(J69*ข้อมูล!J39))*100)/K1</f>
        <v>#DIV/0!</v>
      </c>
    </row>
    <row r="70" spans="2:11">
      <c r="B70" s="275" t="str">
        <f>ข้อมูลนักศึกษา!B71</f>
        <v/>
      </c>
      <c r="C70" s="284" t="str">
        <f>IF(B70="","",ข้อมูลนักศึกษา!C71)</f>
        <v/>
      </c>
      <c r="D70" s="284" t="str">
        <f>IF(C70="","",ข้อมูลนักศึกษา!D71)</f>
        <v/>
      </c>
      <c r="E70" s="37"/>
      <c r="F70" s="37"/>
      <c r="G70" s="37"/>
      <c r="H70" s="37"/>
      <c r="I70" s="37"/>
      <c r="J70" s="37"/>
      <c r="K70" s="278" t="e">
        <f>(((E70*ข้อมูล!J34)+(F70*ข้อมูล!J35)+(G70*ข้อมูล!J36)+(H70*ข้อมูล!J37)+(I70*ข้อมูล!J38)+(J70*ข้อมูล!J39))*100)/K1</f>
        <v>#DIV/0!</v>
      </c>
    </row>
    <row r="71" spans="2:11">
      <c r="B71" s="275" t="str">
        <f>ข้อมูลนักศึกษา!B72</f>
        <v/>
      </c>
      <c r="C71" s="284" t="str">
        <f>IF(B71="","",ข้อมูลนักศึกษา!C72)</f>
        <v/>
      </c>
      <c r="D71" s="284" t="str">
        <f>IF(C71="","",ข้อมูลนักศึกษา!D72)</f>
        <v/>
      </c>
      <c r="E71" s="37"/>
      <c r="F71" s="37"/>
      <c r="G71" s="37"/>
      <c r="H71" s="37"/>
      <c r="I71" s="37"/>
      <c r="J71" s="37"/>
      <c r="K71" s="278" t="e">
        <f>(((E71*ข้อมูล!J34)+(F71*ข้อมูล!J35)+(G71*ข้อมูล!J36)+(H71*ข้อมูล!J37)+(I71*ข้อมูล!J38)+(J71*ข้อมูล!J39))*100)/K1</f>
        <v>#DIV/0!</v>
      </c>
    </row>
    <row r="72" spans="2:11">
      <c r="B72" s="275" t="str">
        <f>ข้อมูลนักศึกษา!B73</f>
        <v/>
      </c>
      <c r="C72" s="284" t="str">
        <f>IF(B72="","",ข้อมูลนักศึกษา!C73)</f>
        <v/>
      </c>
      <c r="D72" s="284" t="str">
        <f>IF(C72="","",ข้อมูลนักศึกษา!D73)</f>
        <v/>
      </c>
      <c r="E72" s="37"/>
      <c r="F72" s="37"/>
      <c r="G72" s="37"/>
      <c r="H72" s="37"/>
      <c r="I72" s="37"/>
      <c r="J72" s="37"/>
      <c r="K72" s="278" t="e">
        <f>(((E72*ข้อมูล!J34)+(F72*ข้อมูล!J35)+(G72*ข้อมูล!J36)+(H72*ข้อมูล!J37)+(I72*ข้อมูล!J38)+(J72*ข้อมูล!J39))*100)/K1</f>
        <v>#DIV/0!</v>
      </c>
    </row>
    <row r="73" spans="2:11">
      <c r="B73" s="275" t="str">
        <f>ข้อมูลนักศึกษา!B74</f>
        <v/>
      </c>
      <c r="C73" s="284" t="str">
        <f>IF(B73="","",ข้อมูลนักศึกษา!C74)</f>
        <v/>
      </c>
      <c r="D73" s="284" t="str">
        <f>IF(C73="","",ข้อมูลนักศึกษา!D74)</f>
        <v/>
      </c>
      <c r="E73" s="37"/>
      <c r="F73" s="37"/>
      <c r="G73" s="37"/>
      <c r="H73" s="37"/>
      <c r="I73" s="37"/>
      <c r="J73" s="37"/>
      <c r="K73" s="278" t="e">
        <f>(((E73*ข้อมูล!J34)+(F73*ข้อมูล!J35)+(G73*ข้อมูล!J36)+(H73*ข้อมูล!J37)+(I73*ข้อมูล!J38)+(J73*ข้อมูล!J39))*100)/K1</f>
        <v>#DIV/0!</v>
      </c>
    </row>
    <row r="74" spans="2:11">
      <c r="B74" s="275" t="str">
        <f>ข้อมูลนักศึกษา!B75</f>
        <v/>
      </c>
      <c r="C74" s="284" t="str">
        <f>IF(B74="","",ข้อมูลนักศึกษา!C75)</f>
        <v/>
      </c>
      <c r="D74" s="284" t="str">
        <f>IF(C74="","",ข้อมูลนักศึกษา!D75)</f>
        <v/>
      </c>
      <c r="E74" s="37"/>
      <c r="F74" s="37"/>
      <c r="G74" s="37"/>
      <c r="H74" s="37"/>
      <c r="I74" s="37"/>
      <c r="J74" s="37"/>
      <c r="K74" s="278" t="e">
        <f>(((E74*ข้อมูล!J34)+(F74*ข้อมูล!J35)+(G74*ข้อมูล!J36)+(H74*ข้อมูล!J37)+(I74*ข้อมูล!J38)+(J74*ข้อมูล!J39))*100)/K1</f>
        <v>#DIV/0!</v>
      </c>
    </row>
  </sheetData>
  <sheetProtection algorithmName="SHA-512" hashValue="2A/lqbn0rB68O2RzEinB8bP0cH80efoaYuwh3HWMJsdMxPsOLCyV3lf3MycWACmRQauzUVqYSfxQWpEg4jERJQ==" saltValue="JlaN+yegTLEJ0n68AzapOg==" spinCount="100000" sheet="1" objects="1" scenarios="1" selectLockedCells="1"/>
  <mergeCells count="10">
    <mergeCell ref="L5:M5"/>
    <mergeCell ref="L6:M6"/>
    <mergeCell ref="L7:M7"/>
    <mergeCell ref="L8:M8"/>
    <mergeCell ref="B1:B3"/>
    <mergeCell ref="C1:C3"/>
    <mergeCell ref="D1:D3"/>
    <mergeCell ref="E1:J1"/>
    <mergeCell ref="K3:N3"/>
    <mergeCell ref="L1:M2"/>
  </mergeCells>
  <conditionalFormatting sqref="E3:J3">
    <cfRule type="cellIs" dxfId="166" priority="9" operator="equal">
      <formula>0</formula>
    </cfRule>
    <cfRule type="cellIs" dxfId="165" priority="10" operator="greaterThan">
      <formula>1</formula>
    </cfRule>
  </conditionalFormatting>
  <conditionalFormatting sqref="E2">
    <cfRule type="notContainsBlanks" dxfId="164" priority="8">
      <formula>LEN(TRIM(E2))&gt;0</formula>
    </cfRule>
  </conditionalFormatting>
  <conditionalFormatting sqref="F2">
    <cfRule type="notContainsBlanks" dxfId="163" priority="7">
      <formula>LEN(TRIM(F2))&gt;0</formula>
    </cfRule>
  </conditionalFormatting>
  <conditionalFormatting sqref="G2">
    <cfRule type="notContainsBlanks" dxfId="162" priority="6">
      <formula>LEN(TRIM(G2))&gt;0</formula>
    </cfRule>
  </conditionalFormatting>
  <conditionalFormatting sqref="H2">
    <cfRule type="notContainsBlanks" dxfId="161" priority="5">
      <formula>LEN(TRIM(H2))&gt;0</formula>
    </cfRule>
  </conditionalFormatting>
  <conditionalFormatting sqref="I2">
    <cfRule type="notContainsBlanks" dxfId="160" priority="4">
      <formula>LEN(TRIM(I2))&gt;0</formula>
    </cfRule>
  </conditionalFormatting>
  <conditionalFormatting sqref="J2">
    <cfRule type="notContainsBlanks" dxfId="159" priority="3">
      <formula>LEN(TRIM(J2))&gt;0</formula>
    </cfRule>
  </conditionalFormatting>
  <conditionalFormatting sqref="E40:J74 G4:J39">
    <cfRule type="cellIs" dxfId="158" priority="2" operator="equal">
      <formula>0</formula>
    </cfRule>
  </conditionalFormatting>
  <conditionalFormatting sqref="E4:F39">
    <cfRule type="cellIs" dxfId="157" priority="1" operator="equal">
      <formula>0</formula>
    </cfRule>
  </conditionalFormatting>
  <pageMargins left="0.7" right="0.7" top="0.75" bottom="0.75" header="0.3" footer="0.3"/>
  <drawing r:id="rId1"/>
  <picture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N74"/>
  <sheetViews>
    <sheetView showGridLines="0" showRowColHeaders="0" zoomScale="120" zoomScaleNormal="120" workbookViewId="0">
      <pane ySplit="3" topLeftCell="A4" activePane="bottomLeft" state="frozen"/>
      <selection activeCell="P22" sqref="P22"/>
      <selection pane="bottomLeft" activeCell="E4" sqref="E4"/>
    </sheetView>
  </sheetViews>
  <sheetFormatPr defaultColWidth="9" defaultRowHeight="21"/>
  <cols>
    <col min="1" max="1" width="5.1796875" style="270" customWidth="1"/>
    <col min="2" max="2" width="5.1796875" style="277" customWidth="1"/>
    <col min="3" max="3" width="14.7265625" style="270" customWidth="1"/>
    <col min="4" max="4" width="21.1796875" style="270" customWidth="1"/>
    <col min="5" max="10" width="10.81640625" style="270" customWidth="1"/>
    <col min="11" max="11" width="8.26953125" style="276" customWidth="1"/>
    <col min="12" max="14" width="8.26953125" style="270" customWidth="1"/>
    <col min="15" max="15" width="9" style="270" customWidth="1"/>
    <col min="16" max="16384" width="9" style="270"/>
  </cols>
  <sheetData>
    <row r="1" spans="2:14" s="269" customFormat="1" ht="18.75" customHeight="1">
      <c r="B1" s="481" t="s">
        <v>0</v>
      </c>
      <c r="C1" s="492" t="s">
        <v>1</v>
      </c>
      <c r="D1" s="492" t="s">
        <v>42</v>
      </c>
      <c r="E1" s="482" t="s">
        <v>137</v>
      </c>
      <c r="F1" s="483"/>
      <c r="G1" s="483"/>
      <c r="H1" s="483"/>
      <c r="I1" s="483"/>
      <c r="J1" s="484"/>
      <c r="K1" s="279">
        <f>SUM(E3:J3)</f>
        <v>0</v>
      </c>
      <c r="L1" s="485" t="s">
        <v>57</v>
      </c>
      <c r="M1" s="485"/>
      <c r="N1" s="272">
        <f>ข้อมูล!L8</f>
        <v>0</v>
      </c>
    </row>
    <row r="2" spans="2:14" s="269" customFormat="1" ht="18.75" customHeight="1" thickBot="1">
      <c r="B2" s="481"/>
      <c r="C2" s="492"/>
      <c r="D2" s="492"/>
      <c r="E2" s="273" t="str">
        <f>IF(ข้อมูล!M8=1,ข้อมูล!M2," ")</f>
        <v xml:space="preserve"> </v>
      </c>
      <c r="F2" s="273" t="str">
        <f>IF(ข้อมูล!N8=1,ข้อมูล!N2," ")</f>
        <v xml:space="preserve"> </v>
      </c>
      <c r="G2" s="273" t="str">
        <f>IF(ข้อมูล!O8=1,ข้อมูล!O2," ")</f>
        <v xml:space="preserve"> </v>
      </c>
      <c r="H2" s="273" t="str">
        <f>IF(ข้อมูล!P8=1,ข้อมูล!P2," ")</f>
        <v xml:space="preserve"> </v>
      </c>
      <c r="I2" s="273" t="str">
        <f>IF(ข้อมูล!Q8=1,ข้อมูล!Q2," ")</f>
        <v xml:space="preserve"> </v>
      </c>
      <c r="J2" s="273" t="str">
        <f>IF(ข้อมูล!R8=1,ข้อมูล!R2," ")</f>
        <v xml:space="preserve"> </v>
      </c>
      <c r="K2" s="280"/>
      <c r="L2" s="485"/>
      <c r="M2" s="485"/>
      <c r="N2" s="274" t="s">
        <v>13</v>
      </c>
    </row>
    <row r="3" spans="2:14" s="269" customFormat="1" ht="18" customHeight="1">
      <c r="B3" s="481"/>
      <c r="C3" s="492"/>
      <c r="D3" s="492"/>
      <c r="E3" s="273">
        <f>IF(ข้อมูล!M8=1,ข้อมูล!C15,0)</f>
        <v>0</v>
      </c>
      <c r="F3" s="273">
        <f>IF(ข้อมูล!N8=1,ข้อมูล!C16,0)</f>
        <v>0</v>
      </c>
      <c r="G3" s="273">
        <f>IF(ข้อมูล!O8=1,ข้อมูล!C17,0)</f>
        <v>0</v>
      </c>
      <c r="H3" s="273">
        <f>IF(ข้อมูล!P8=1,ข้อมูล!C18,0)</f>
        <v>0</v>
      </c>
      <c r="I3" s="273">
        <f>IF(ข้อมูล!Q8=1,ข้อมูล!C19,0)</f>
        <v>0</v>
      </c>
      <c r="J3" s="273">
        <f>IF(ข้อมูล!R8=1,ข้อมูล!C20,0)</f>
        <v>0</v>
      </c>
      <c r="K3" s="488">
        <f>ข้อมูล!K8</f>
        <v>0</v>
      </c>
      <c r="L3" s="488"/>
      <c r="M3" s="488"/>
      <c r="N3" s="488"/>
    </row>
    <row r="4" spans="2:14">
      <c r="B4" s="275" t="str">
        <f>ข้อมูลนักศึกษา!B5</f>
        <v/>
      </c>
      <c r="C4" s="284" t="str">
        <f>IF(B4="","",ข้อมูลนักศึกษา!C5)</f>
        <v/>
      </c>
      <c r="D4" s="284" t="str">
        <f>IF(B4="","",ข้อมูลนักศึกษา!D5)</f>
        <v/>
      </c>
      <c r="E4" s="37"/>
      <c r="F4" s="37"/>
      <c r="G4" s="37"/>
      <c r="H4" s="37"/>
      <c r="I4" s="37"/>
      <c r="J4" s="37"/>
      <c r="K4" s="278" t="e">
        <f>(((E4*ข้อมูล!J34)+(F4*ข้อมูล!J35)+(G4*ข้อมูล!J36)+(H4*ข้อมูล!J37)+(I4*ข้อมูล!J38)+(J4*ข้อมูล!J39))*100)/K1</f>
        <v>#DIV/0!</v>
      </c>
    </row>
    <row r="5" spans="2:14">
      <c r="B5" s="275" t="str">
        <f>ข้อมูลนักศึกษา!B6</f>
        <v/>
      </c>
      <c r="C5" s="284" t="str">
        <f>IF(B5="","",ข้อมูลนักศึกษา!C6)</f>
        <v/>
      </c>
      <c r="D5" s="284" t="str">
        <f>IF(B5="","",ข้อมูลนักศึกษา!D6)</f>
        <v/>
      </c>
      <c r="E5" s="37"/>
      <c r="F5" s="37"/>
      <c r="G5" s="37"/>
      <c r="H5" s="37"/>
      <c r="I5" s="37"/>
      <c r="J5" s="37"/>
      <c r="K5" s="278" t="e">
        <f>(((E5*ข้อมูล!J34)+(F5*ข้อมูล!J35)+(G5*ข้อมูล!J36)+(H5*ข้อมูล!J37)+(I5*ข้อมูล!J38)+(J5*ข้อมูล!J39))*100)/K1</f>
        <v>#DIV/0!</v>
      </c>
      <c r="L5" s="486" t="s">
        <v>74</v>
      </c>
      <c r="M5" s="486"/>
    </row>
    <row r="6" spans="2:14">
      <c r="B6" s="275" t="str">
        <f>ข้อมูลนักศึกษา!B7</f>
        <v/>
      </c>
      <c r="C6" s="284" t="str">
        <f>IF(B6="","",ข้อมูลนักศึกษา!C7)</f>
        <v/>
      </c>
      <c r="D6" s="284" t="str">
        <f>IF(B6="","",ข้อมูลนักศึกษา!D7)</f>
        <v/>
      </c>
      <c r="E6" s="37"/>
      <c r="F6" s="37"/>
      <c r="G6" s="37"/>
      <c r="H6" s="37"/>
      <c r="I6" s="37"/>
      <c r="J6" s="37"/>
      <c r="K6" s="278" t="e">
        <f>(((E6*ข้อมูล!J34)+(F6*ข้อมูล!J35)+(G6*ข้อมูล!J36)+(H6*ข้อมูล!J37)+(I6*ข้อมูล!J38)+(J6*ข้อมูล!J39))*100)/K1</f>
        <v>#DIV/0!</v>
      </c>
      <c r="L6" s="489" t="s">
        <v>134</v>
      </c>
      <c r="M6" s="489"/>
    </row>
    <row r="7" spans="2:14">
      <c r="B7" s="275" t="str">
        <f>ข้อมูลนักศึกษา!B8</f>
        <v/>
      </c>
      <c r="C7" s="284" t="str">
        <f>IF(B7="","",ข้อมูลนักศึกษา!C8)</f>
        <v/>
      </c>
      <c r="D7" s="284" t="str">
        <f>IF(B7="","",ข้อมูลนักศึกษา!D8)</f>
        <v/>
      </c>
      <c r="E7" s="37"/>
      <c r="F7" s="37"/>
      <c r="G7" s="37"/>
      <c r="H7" s="37"/>
      <c r="I7" s="37"/>
      <c r="J7" s="37"/>
      <c r="K7" s="278" t="e">
        <f>(((E7*ข้อมูล!J34)+(F7*ข้อมูล!J35)+(G7*ข้อมูล!J36)+(H7*ข้อมูล!J37)+(I7*ข้อมูล!J38)+(J7*ข้อมูล!J39))*100)/K1</f>
        <v>#DIV/0!</v>
      </c>
      <c r="L7" s="486" t="s">
        <v>136</v>
      </c>
      <c r="M7" s="490"/>
    </row>
    <row r="8" spans="2:14">
      <c r="B8" s="275" t="str">
        <f>ข้อมูลนักศึกษา!B9</f>
        <v/>
      </c>
      <c r="C8" s="284" t="str">
        <f>IF(B8="","",ข้อมูลนักศึกษา!C9)</f>
        <v/>
      </c>
      <c r="D8" s="284" t="str">
        <f>IF(B8="","",ข้อมูลนักศึกษา!D9)</f>
        <v/>
      </c>
      <c r="E8" s="37"/>
      <c r="F8" s="37"/>
      <c r="G8" s="37"/>
      <c r="H8" s="37"/>
      <c r="I8" s="37"/>
      <c r="J8" s="37"/>
      <c r="K8" s="278" t="e">
        <f>(((E8*ข้อมูล!J34)+(F8*ข้อมูล!J35)+(G8*ข้อมูล!J36)+(H8*ข้อมูล!J37)+(I8*ข้อมูล!J38)+(J8*ข้อมูล!J39))*100)/K1</f>
        <v>#DIV/0!</v>
      </c>
      <c r="L8" s="491" t="s">
        <v>77</v>
      </c>
      <c r="M8" s="491"/>
    </row>
    <row r="9" spans="2:14">
      <c r="B9" s="275" t="str">
        <f>ข้อมูลนักศึกษา!B10</f>
        <v/>
      </c>
      <c r="C9" s="284" t="str">
        <f>IF(B9="","",ข้อมูลนักศึกษา!C10)</f>
        <v/>
      </c>
      <c r="D9" s="284" t="str">
        <f>IF(B9="","",ข้อมูลนักศึกษา!D10)</f>
        <v/>
      </c>
      <c r="E9" s="37"/>
      <c r="F9" s="37"/>
      <c r="G9" s="37"/>
      <c r="H9" s="37"/>
      <c r="I9" s="37"/>
      <c r="J9" s="37"/>
      <c r="K9" s="278" t="e">
        <f>(((E9*ข้อมูล!J34)+(F9*ข้อมูล!J35)+(G9*ข้อมูล!J36)+(H9*ข้อมูล!J37)+(I9*ข้อมูล!J38)+(J9*ข้อมูล!J39))*100)/K1</f>
        <v>#DIV/0!</v>
      </c>
    </row>
    <row r="10" spans="2:14">
      <c r="B10" s="275" t="str">
        <f>ข้อมูลนักศึกษา!B11</f>
        <v/>
      </c>
      <c r="C10" s="284" t="str">
        <f>IF(B10="","",ข้อมูลนักศึกษา!C11)</f>
        <v/>
      </c>
      <c r="D10" s="284" t="str">
        <f>IF(B10="","",ข้อมูลนักศึกษา!D11)</f>
        <v/>
      </c>
      <c r="E10" s="37"/>
      <c r="F10" s="37"/>
      <c r="G10" s="37"/>
      <c r="H10" s="37"/>
      <c r="I10" s="37"/>
      <c r="J10" s="37"/>
      <c r="K10" s="278" t="e">
        <f>(((E10*ข้อมูล!J34)+(F10*ข้อมูล!J35)+(G10*ข้อมูล!J36)+(H10*ข้อมูล!J37)+(I10*ข้อมูล!J38)+(J10*ข้อมูล!J39))*100)/K1</f>
        <v>#DIV/0!</v>
      </c>
    </row>
    <row r="11" spans="2:14">
      <c r="B11" s="275" t="str">
        <f>ข้อมูลนักศึกษา!B12</f>
        <v/>
      </c>
      <c r="C11" s="284" t="str">
        <f>IF(B11="","",ข้อมูลนักศึกษา!C12)</f>
        <v/>
      </c>
      <c r="D11" s="284" t="str">
        <f>IF(B11="","",ข้อมูลนักศึกษา!D12)</f>
        <v/>
      </c>
      <c r="E11" s="37"/>
      <c r="F11" s="37"/>
      <c r="G11" s="37"/>
      <c r="H11" s="37"/>
      <c r="I11" s="37"/>
      <c r="J11" s="37"/>
      <c r="K11" s="278" t="e">
        <f>(((E11*ข้อมูล!J34)+(F11*ข้อมูล!J35)+(G11*ข้อมูล!J36)+(H11*ข้อมูล!J37)+(I11*ข้อมูล!J38)+(J11*ข้อมูล!J39))*100)/K1</f>
        <v>#DIV/0!</v>
      </c>
    </row>
    <row r="12" spans="2:14">
      <c r="B12" s="275" t="str">
        <f>ข้อมูลนักศึกษา!B13</f>
        <v/>
      </c>
      <c r="C12" s="284" t="str">
        <f>IF(B12="","",ข้อมูลนักศึกษา!C13)</f>
        <v/>
      </c>
      <c r="D12" s="284" t="str">
        <f>IF(B12="","",ข้อมูลนักศึกษา!D13)</f>
        <v/>
      </c>
      <c r="E12" s="37"/>
      <c r="F12" s="37"/>
      <c r="G12" s="37"/>
      <c r="H12" s="37"/>
      <c r="I12" s="37"/>
      <c r="J12" s="37"/>
      <c r="K12" s="278" t="e">
        <f>(((E12*ข้อมูล!J34)+(F12*ข้อมูล!J35)+(G12*ข้อมูล!J36)+(H12*ข้อมูล!J37)+(I12*ข้อมูล!J38)+(J12*ข้อมูล!J39))*100)/K1</f>
        <v>#DIV/0!</v>
      </c>
    </row>
    <row r="13" spans="2:14">
      <c r="B13" s="275" t="str">
        <f>ข้อมูลนักศึกษา!B14</f>
        <v/>
      </c>
      <c r="C13" s="284" t="str">
        <f>IF(B13="","",ข้อมูลนักศึกษา!C14)</f>
        <v/>
      </c>
      <c r="D13" s="284" t="str">
        <f>IF(B13="","",ข้อมูลนักศึกษา!D14)</f>
        <v/>
      </c>
      <c r="E13" s="37"/>
      <c r="F13" s="37"/>
      <c r="G13" s="37"/>
      <c r="H13" s="37"/>
      <c r="I13" s="37"/>
      <c r="J13" s="37"/>
      <c r="K13" s="278" t="e">
        <f>(((E13*ข้อมูล!J34)+(F13*ข้อมูล!J35)+(G13*ข้อมูล!J36)+(H13*ข้อมูล!J37)+(I13*ข้อมูล!J38)+(J13*ข้อมูล!J39))*100)/K1</f>
        <v>#DIV/0!</v>
      </c>
    </row>
    <row r="14" spans="2:14">
      <c r="B14" s="275" t="str">
        <f>ข้อมูลนักศึกษา!B15</f>
        <v/>
      </c>
      <c r="C14" s="284" t="str">
        <f>IF(B14="","",ข้อมูลนักศึกษา!C15)</f>
        <v/>
      </c>
      <c r="D14" s="284" t="str">
        <f>IF(B14="","",ข้อมูลนักศึกษา!D15)</f>
        <v/>
      </c>
      <c r="E14" s="37"/>
      <c r="F14" s="37"/>
      <c r="G14" s="37"/>
      <c r="H14" s="37"/>
      <c r="I14" s="37"/>
      <c r="J14" s="37"/>
      <c r="K14" s="278" t="e">
        <f>(((E14*ข้อมูล!J34)+(F14*ข้อมูล!J35)+(G14*ข้อมูล!J36)+(H14*ข้อมูล!J37)+(I14*ข้อมูล!J38)+(J14*ข้อมูล!J39))*100)/K1</f>
        <v>#DIV/0!</v>
      </c>
    </row>
    <row r="15" spans="2:14">
      <c r="B15" s="275" t="str">
        <f>ข้อมูลนักศึกษา!B16</f>
        <v/>
      </c>
      <c r="C15" s="284" t="str">
        <f>IF(B15="","",ข้อมูลนักศึกษา!C16)</f>
        <v/>
      </c>
      <c r="D15" s="284" t="str">
        <f>IF(B15="","",ข้อมูลนักศึกษา!D16)</f>
        <v/>
      </c>
      <c r="E15" s="37"/>
      <c r="F15" s="37"/>
      <c r="G15" s="37"/>
      <c r="H15" s="37"/>
      <c r="I15" s="37"/>
      <c r="J15" s="37"/>
      <c r="K15" s="278" t="e">
        <f>(((E15*ข้อมูล!J34)+(F15*ข้อมูล!J35)+(G15*ข้อมูล!J36)+(H15*ข้อมูล!J37)+(I15*ข้อมูล!J38)+(J15*ข้อมูล!J39))*100)/K1</f>
        <v>#DIV/0!</v>
      </c>
    </row>
    <row r="16" spans="2:14">
      <c r="B16" s="275" t="str">
        <f>ข้อมูลนักศึกษา!B17</f>
        <v/>
      </c>
      <c r="C16" s="284" t="str">
        <f>IF(B16="","",ข้อมูลนักศึกษา!C17)</f>
        <v/>
      </c>
      <c r="D16" s="284" t="str">
        <f>IF(B16="","",ข้อมูลนักศึกษา!D17)</f>
        <v/>
      </c>
      <c r="E16" s="37"/>
      <c r="F16" s="37"/>
      <c r="G16" s="37"/>
      <c r="H16" s="37"/>
      <c r="I16" s="37"/>
      <c r="J16" s="37"/>
      <c r="K16" s="278" t="e">
        <f>(((E16*ข้อมูล!J34)+(F16*ข้อมูล!J35)+(G16*ข้อมูล!J36)+(H16*ข้อมูล!J37)+(I16*ข้อมูล!J38)+(J16*ข้อมูล!J39))*100)/K1</f>
        <v>#DIV/0!</v>
      </c>
    </row>
    <row r="17" spans="2:11">
      <c r="B17" s="275" t="str">
        <f>ข้อมูลนักศึกษา!B18</f>
        <v/>
      </c>
      <c r="C17" s="284" t="str">
        <f>IF(B17="","",ข้อมูลนักศึกษา!C18)</f>
        <v/>
      </c>
      <c r="D17" s="284" t="str">
        <f>IF(B17="","",ข้อมูลนักศึกษา!D18)</f>
        <v/>
      </c>
      <c r="E17" s="37"/>
      <c r="F17" s="37"/>
      <c r="G17" s="37"/>
      <c r="H17" s="37"/>
      <c r="I17" s="37"/>
      <c r="J17" s="37"/>
      <c r="K17" s="278" t="e">
        <f>(((E17*ข้อมูล!J34)+(F17*ข้อมูล!J35)+(G17*ข้อมูล!J36)+(H17*ข้อมูล!J37)+(I17*ข้อมูล!J38)+(J17*ข้อมูล!J39))*100)/K1</f>
        <v>#DIV/0!</v>
      </c>
    </row>
    <row r="18" spans="2:11">
      <c r="B18" s="275" t="str">
        <f>ข้อมูลนักศึกษา!B19</f>
        <v/>
      </c>
      <c r="C18" s="284" t="str">
        <f>IF(B18="","",ข้อมูลนักศึกษา!C19)</f>
        <v/>
      </c>
      <c r="D18" s="284" t="str">
        <f>IF(B18="","",ข้อมูลนักศึกษา!D19)</f>
        <v/>
      </c>
      <c r="E18" s="37"/>
      <c r="F18" s="37"/>
      <c r="G18" s="37"/>
      <c r="H18" s="37"/>
      <c r="I18" s="37"/>
      <c r="J18" s="37"/>
      <c r="K18" s="278" t="e">
        <f>(((E18*ข้อมูล!J34)+(F18*ข้อมูล!J35)+(G18*ข้อมูล!J36)+(H18*ข้อมูล!J37)+(I18*ข้อมูล!J38)+(J18*ข้อมูล!J39))*100)/K1</f>
        <v>#DIV/0!</v>
      </c>
    </row>
    <row r="19" spans="2:11">
      <c r="B19" s="275" t="str">
        <f>ข้อมูลนักศึกษา!B20</f>
        <v/>
      </c>
      <c r="C19" s="284" t="str">
        <f>IF(B19="","",ข้อมูลนักศึกษา!C20)</f>
        <v/>
      </c>
      <c r="D19" s="284" t="str">
        <f>IF(B19="","",ข้อมูลนักศึกษา!D20)</f>
        <v/>
      </c>
      <c r="E19" s="37"/>
      <c r="F19" s="37"/>
      <c r="G19" s="37"/>
      <c r="H19" s="37"/>
      <c r="I19" s="37"/>
      <c r="J19" s="37"/>
      <c r="K19" s="278" t="e">
        <f>(((E19*ข้อมูล!J34)+(F19*ข้อมูล!J35)+(G19*ข้อมูล!J36)+(H19*ข้อมูล!J37)+(I19*ข้อมูล!J38)+(J19*ข้อมูล!J39))*100)/K1</f>
        <v>#DIV/0!</v>
      </c>
    </row>
    <row r="20" spans="2:11">
      <c r="B20" s="275" t="str">
        <f>ข้อมูลนักศึกษา!B21</f>
        <v/>
      </c>
      <c r="C20" s="284" t="str">
        <f>IF(B20="","",ข้อมูลนักศึกษา!C21)</f>
        <v/>
      </c>
      <c r="D20" s="284" t="str">
        <f>IF(B20="","",ข้อมูลนักศึกษา!D21)</f>
        <v/>
      </c>
      <c r="E20" s="37"/>
      <c r="F20" s="37"/>
      <c r="G20" s="37"/>
      <c r="H20" s="37"/>
      <c r="I20" s="37"/>
      <c r="J20" s="37"/>
      <c r="K20" s="278" t="e">
        <f>(((E20*ข้อมูล!J34)+(F20*ข้อมูล!J35)+(G20*ข้อมูล!J36)+(H20*ข้อมูล!J37)+(I20*ข้อมูล!J38)+(J20*ข้อมูล!J39))*100)/K1</f>
        <v>#DIV/0!</v>
      </c>
    </row>
    <row r="21" spans="2:11">
      <c r="B21" s="275" t="str">
        <f>ข้อมูลนักศึกษา!B22</f>
        <v/>
      </c>
      <c r="C21" s="284" t="str">
        <f>IF(B21="","",ข้อมูลนักศึกษา!C22)</f>
        <v/>
      </c>
      <c r="D21" s="284" t="str">
        <f>IF(B21="","",ข้อมูลนักศึกษา!D22)</f>
        <v/>
      </c>
      <c r="E21" s="37"/>
      <c r="F21" s="37"/>
      <c r="G21" s="37"/>
      <c r="H21" s="37"/>
      <c r="I21" s="37"/>
      <c r="J21" s="37"/>
      <c r="K21" s="278" t="e">
        <f>(((E21*ข้อมูล!J34)+(F21*ข้อมูล!J35)+(G21*ข้อมูล!J36)+(H21*ข้อมูล!J37)+(I21*ข้อมูล!J38)+(J21*ข้อมูล!J39))*100)/K1</f>
        <v>#DIV/0!</v>
      </c>
    </row>
    <row r="22" spans="2:11">
      <c r="B22" s="275" t="str">
        <f>ข้อมูลนักศึกษา!B23</f>
        <v/>
      </c>
      <c r="C22" s="284" t="str">
        <f>IF(B22="","",ข้อมูลนักศึกษา!C23)</f>
        <v/>
      </c>
      <c r="D22" s="284" t="str">
        <f>IF(B22="","",ข้อมูลนักศึกษา!D23)</f>
        <v/>
      </c>
      <c r="E22" s="37"/>
      <c r="F22" s="37"/>
      <c r="G22" s="37"/>
      <c r="H22" s="37"/>
      <c r="I22" s="37"/>
      <c r="J22" s="37"/>
      <c r="K22" s="278" t="e">
        <f>(((E22*ข้อมูล!J34)+(F22*ข้อมูล!J35)+(G22*ข้อมูล!J36)+(H22*ข้อมูล!J37)+(I22*ข้อมูล!J38)+(J22*ข้อมูล!J39))*100)/K1</f>
        <v>#DIV/0!</v>
      </c>
    </row>
    <row r="23" spans="2:11">
      <c r="B23" s="275" t="str">
        <f>ข้อมูลนักศึกษา!B24</f>
        <v/>
      </c>
      <c r="C23" s="284" t="str">
        <f>IF(B23="","",ข้อมูลนักศึกษา!C24)</f>
        <v/>
      </c>
      <c r="D23" s="284" t="str">
        <f>IF(B23="","",ข้อมูลนักศึกษา!D24)</f>
        <v/>
      </c>
      <c r="E23" s="37"/>
      <c r="F23" s="37"/>
      <c r="G23" s="37"/>
      <c r="H23" s="37"/>
      <c r="I23" s="37"/>
      <c r="J23" s="37"/>
      <c r="K23" s="278" t="e">
        <f>(((E23*ข้อมูล!J34)+(F23*ข้อมูล!J35)+(G23*ข้อมูล!J36)+(H23*ข้อมูล!J37)+(I23*ข้อมูล!J38)+(J23*ข้อมูล!J39))*100)/K1</f>
        <v>#DIV/0!</v>
      </c>
    </row>
    <row r="24" spans="2:11">
      <c r="B24" s="275" t="str">
        <f>ข้อมูลนักศึกษา!B25</f>
        <v/>
      </c>
      <c r="C24" s="284" t="str">
        <f>IF(B24="","",ข้อมูลนักศึกษา!C25)</f>
        <v/>
      </c>
      <c r="D24" s="284" t="str">
        <f>IF(B24="","",ข้อมูลนักศึกษา!D25)</f>
        <v/>
      </c>
      <c r="E24" s="37"/>
      <c r="F24" s="37"/>
      <c r="G24" s="37"/>
      <c r="H24" s="37"/>
      <c r="I24" s="37"/>
      <c r="J24" s="37"/>
      <c r="K24" s="278" t="e">
        <f>(((E24*ข้อมูล!J34)+(F24*ข้อมูล!J35)+(G24*ข้อมูล!J36)+(H24*ข้อมูล!J37)+(I24*ข้อมูล!J38)+(J24*ข้อมูล!J39))*100)/K1</f>
        <v>#DIV/0!</v>
      </c>
    </row>
    <row r="25" spans="2:11">
      <c r="B25" s="275" t="str">
        <f>ข้อมูลนักศึกษา!B26</f>
        <v/>
      </c>
      <c r="C25" s="284" t="str">
        <f>IF(B25="","",ข้อมูลนักศึกษา!C26)</f>
        <v/>
      </c>
      <c r="D25" s="284" t="str">
        <f>IF(B25="","",ข้อมูลนักศึกษา!D26)</f>
        <v/>
      </c>
      <c r="E25" s="37"/>
      <c r="F25" s="37"/>
      <c r="G25" s="37"/>
      <c r="H25" s="37"/>
      <c r="I25" s="37"/>
      <c r="J25" s="37"/>
      <c r="K25" s="278" t="e">
        <f>(((E25*ข้อมูล!J34)+(F25*ข้อมูล!J35)+(G25*ข้อมูล!J36)+(H25*ข้อมูล!J37)+(I25*ข้อมูล!J38)+(J25*ข้อมูล!J39))*100)/K1</f>
        <v>#DIV/0!</v>
      </c>
    </row>
    <row r="26" spans="2:11">
      <c r="B26" s="275" t="str">
        <f>ข้อมูลนักศึกษา!B27</f>
        <v/>
      </c>
      <c r="C26" s="284" t="str">
        <f>IF(B26="","",ข้อมูลนักศึกษา!C27)</f>
        <v/>
      </c>
      <c r="D26" s="284" t="str">
        <f>IF(B26="","",ข้อมูลนักศึกษา!D27)</f>
        <v/>
      </c>
      <c r="E26" s="37"/>
      <c r="F26" s="37"/>
      <c r="G26" s="37"/>
      <c r="H26" s="37"/>
      <c r="I26" s="37"/>
      <c r="J26" s="37"/>
      <c r="K26" s="278" t="e">
        <f>(((E26*ข้อมูล!J34)+(F26*ข้อมูล!J35)+(G26*ข้อมูล!J36)+(H26*ข้อมูล!J37)+(I26*ข้อมูล!J38)+(J26*ข้อมูล!J39))*100)/K1</f>
        <v>#DIV/0!</v>
      </c>
    </row>
    <row r="27" spans="2:11">
      <c r="B27" s="275" t="str">
        <f>ข้อมูลนักศึกษา!B28</f>
        <v/>
      </c>
      <c r="C27" s="284" t="str">
        <f>IF(B27="","",ข้อมูลนักศึกษา!C28)</f>
        <v/>
      </c>
      <c r="D27" s="284" t="str">
        <f>IF(B27="","",ข้อมูลนักศึกษา!D28)</f>
        <v/>
      </c>
      <c r="E27" s="37"/>
      <c r="F27" s="37"/>
      <c r="G27" s="37"/>
      <c r="H27" s="37"/>
      <c r="I27" s="37"/>
      <c r="J27" s="37"/>
      <c r="K27" s="278" t="e">
        <f>(((E27*ข้อมูล!J34)+(F27*ข้อมูล!J35)+(G27*ข้อมูล!J36)+(H27*ข้อมูล!J37)+(I27*ข้อมูล!J38)+(J27*ข้อมูล!J39))*100)/K1</f>
        <v>#DIV/0!</v>
      </c>
    </row>
    <row r="28" spans="2:11">
      <c r="B28" s="275" t="str">
        <f>ข้อมูลนักศึกษา!B29</f>
        <v/>
      </c>
      <c r="C28" s="284" t="str">
        <f>IF(B28="","",ข้อมูลนักศึกษา!C29)</f>
        <v/>
      </c>
      <c r="D28" s="284" t="str">
        <f>IF(B28="","",ข้อมูลนักศึกษา!D29)</f>
        <v/>
      </c>
      <c r="E28" s="37"/>
      <c r="F28" s="37"/>
      <c r="G28" s="37"/>
      <c r="H28" s="37"/>
      <c r="I28" s="37"/>
      <c r="J28" s="37"/>
      <c r="K28" s="278" t="e">
        <f>(((E28*ข้อมูล!J34)+(F28*ข้อมูล!J35)+(G28*ข้อมูล!J36)+(H28*ข้อมูล!J37)+(I28*ข้อมูล!J38)+(J28*ข้อมูล!J39))*100)/K1</f>
        <v>#DIV/0!</v>
      </c>
    </row>
    <row r="29" spans="2:11">
      <c r="B29" s="275" t="str">
        <f>ข้อมูลนักศึกษา!B30</f>
        <v/>
      </c>
      <c r="C29" s="284" t="str">
        <f>IF(B29="","",ข้อมูลนักศึกษา!C30)</f>
        <v/>
      </c>
      <c r="D29" s="284" t="str">
        <f>IF(B29="","",ข้อมูลนักศึกษา!D30)</f>
        <v/>
      </c>
      <c r="E29" s="37"/>
      <c r="F29" s="37"/>
      <c r="G29" s="37"/>
      <c r="H29" s="37"/>
      <c r="I29" s="37"/>
      <c r="J29" s="37"/>
      <c r="K29" s="278" t="e">
        <f>(((E29*ข้อมูล!J34)+(F29*ข้อมูล!J35)+(G29*ข้อมูล!J36)+(H29*ข้อมูล!J37)+(I29*ข้อมูล!J38)+(J29*ข้อมูล!J39))*100)/K1</f>
        <v>#DIV/0!</v>
      </c>
    </row>
    <row r="30" spans="2:11">
      <c r="B30" s="275" t="str">
        <f>ข้อมูลนักศึกษา!B31</f>
        <v/>
      </c>
      <c r="C30" s="284" t="str">
        <f>IF(B30="","",ข้อมูลนักศึกษา!C31)</f>
        <v/>
      </c>
      <c r="D30" s="284" t="str">
        <f>IF(B30="","",ข้อมูลนักศึกษา!D31)</f>
        <v/>
      </c>
      <c r="E30" s="37"/>
      <c r="F30" s="37"/>
      <c r="G30" s="37"/>
      <c r="H30" s="37"/>
      <c r="I30" s="37"/>
      <c r="J30" s="37"/>
      <c r="K30" s="278" t="e">
        <f>(((E30*ข้อมูล!J34)+(F30*ข้อมูล!J35)+(G30*ข้อมูล!J36)+(H30*ข้อมูล!J37)+(I30*ข้อมูล!J38)+(J30*ข้อมูล!J39))*100)/K1</f>
        <v>#DIV/0!</v>
      </c>
    </row>
    <row r="31" spans="2:11">
      <c r="B31" s="275" t="str">
        <f>ข้อมูลนักศึกษา!B32</f>
        <v/>
      </c>
      <c r="C31" s="284" t="str">
        <f>IF(B31="","",ข้อมูลนักศึกษา!C32)</f>
        <v/>
      </c>
      <c r="D31" s="284" t="str">
        <f>IF(B31="","",ข้อมูลนักศึกษา!D32)</f>
        <v/>
      </c>
      <c r="E31" s="37"/>
      <c r="F31" s="37"/>
      <c r="G31" s="37"/>
      <c r="H31" s="37"/>
      <c r="I31" s="37"/>
      <c r="J31" s="37"/>
      <c r="K31" s="278" t="e">
        <f>(((E31*ข้อมูล!J34)+(F31*ข้อมูล!J35)+(G31*ข้อมูล!J36)+(H31*ข้อมูล!J37)+(I31*ข้อมูล!J38)+(J31*ข้อมูล!J39))*100)/K1</f>
        <v>#DIV/0!</v>
      </c>
    </row>
    <row r="32" spans="2:11">
      <c r="B32" s="275" t="str">
        <f>ข้อมูลนักศึกษา!B33</f>
        <v/>
      </c>
      <c r="C32" s="284" t="str">
        <f>IF(B32="","",ข้อมูลนักศึกษา!C33)</f>
        <v/>
      </c>
      <c r="D32" s="284" t="str">
        <f>IF(B32="","",ข้อมูลนักศึกษา!D33)</f>
        <v/>
      </c>
      <c r="E32" s="37"/>
      <c r="F32" s="37"/>
      <c r="G32" s="37"/>
      <c r="H32" s="37"/>
      <c r="I32" s="37"/>
      <c r="J32" s="37"/>
      <c r="K32" s="278" t="e">
        <f>(((E32*ข้อมูล!J34)+(F32*ข้อมูล!J35)+(G32*ข้อมูล!J36)+(H32*ข้อมูล!J37)+(I32*ข้อมูล!J38)+(J32*ข้อมูล!J39))*100)/K1</f>
        <v>#DIV/0!</v>
      </c>
    </row>
    <row r="33" spans="2:11">
      <c r="B33" s="275" t="str">
        <f>ข้อมูลนักศึกษา!B34</f>
        <v/>
      </c>
      <c r="C33" s="284" t="str">
        <f>IF(B33="","",ข้อมูลนักศึกษา!C34)</f>
        <v/>
      </c>
      <c r="D33" s="284" t="str">
        <f>IF(B33="","",ข้อมูลนักศึกษา!D34)</f>
        <v/>
      </c>
      <c r="E33" s="37"/>
      <c r="F33" s="37"/>
      <c r="G33" s="37"/>
      <c r="H33" s="37"/>
      <c r="I33" s="37"/>
      <c r="J33" s="37"/>
      <c r="K33" s="278" t="e">
        <f>(((E33*ข้อมูล!J34)+(F33*ข้อมูล!J35)+(G33*ข้อมูล!J36)+(H33*ข้อมูล!J37)+(I33*ข้อมูล!J38)+(J33*ข้อมูล!J39))*100)/K1</f>
        <v>#DIV/0!</v>
      </c>
    </row>
    <row r="34" spans="2:11">
      <c r="B34" s="275" t="str">
        <f>ข้อมูลนักศึกษา!B35</f>
        <v/>
      </c>
      <c r="C34" s="284" t="str">
        <f>IF(B34="","",ข้อมูลนักศึกษา!C35)</f>
        <v/>
      </c>
      <c r="D34" s="284" t="str">
        <f>IF(B34="","",ข้อมูลนักศึกษา!D35)</f>
        <v/>
      </c>
      <c r="E34" s="37"/>
      <c r="F34" s="37"/>
      <c r="G34" s="37"/>
      <c r="H34" s="37"/>
      <c r="I34" s="37"/>
      <c r="J34" s="37"/>
      <c r="K34" s="278" t="e">
        <f>(((E34*ข้อมูล!J34)+(F34*ข้อมูล!J35)+(G34*ข้อมูล!J36)+(H34*ข้อมูล!J37)+(I34*ข้อมูล!J38)+(J34*ข้อมูล!J39))*100)/K1</f>
        <v>#DIV/0!</v>
      </c>
    </row>
    <row r="35" spans="2:11">
      <c r="B35" s="275" t="str">
        <f>ข้อมูลนักศึกษา!B36</f>
        <v/>
      </c>
      <c r="C35" s="284" t="str">
        <f>IF(B35="","",ข้อมูลนักศึกษา!C36)</f>
        <v/>
      </c>
      <c r="D35" s="284" t="str">
        <f>IF(B35="","",ข้อมูลนักศึกษา!D36)</f>
        <v/>
      </c>
      <c r="E35" s="37"/>
      <c r="F35" s="37"/>
      <c r="G35" s="37"/>
      <c r="H35" s="37"/>
      <c r="I35" s="37"/>
      <c r="J35" s="37"/>
      <c r="K35" s="278" t="e">
        <f>(((E35*ข้อมูล!J34)+(F35*ข้อมูล!J35)+(G35*ข้อมูล!J36)+(H35*ข้อมูล!J37)+(I35*ข้อมูล!J38)+(J35*ข้อมูล!J39))*100)/K1</f>
        <v>#DIV/0!</v>
      </c>
    </row>
    <row r="36" spans="2:11">
      <c r="B36" s="275" t="str">
        <f>ข้อมูลนักศึกษา!B37</f>
        <v/>
      </c>
      <c r="C36" s="284" t="str">
        <f>IF(B36="","",ข้อมูลนักศึกษา!C37)</f>
        <v/>
      </c>
      <c r="D36" s="284" t="str">
        <f>IF(B36="","",ข้อมูลนักศึกษา!D37)</f>
        <v/>
      </c>
      <c r="E36" s="37"/>
      <c r="F36" s="37"/>
      <c r="G36" s="37"/>
      <c r="H36" s="37"/>
      <c r="I36" s="37"/>
      <c r="J36" s="37"/>
      <c r="K36" s="278" t="e">
        <f>(((E36*ข้อมูล!J34)+(F36*ข้อมูล!J35)+(G36*ข้อมูล!J36)+(H36*ข้อมูล!J37)+(I36*ข้อมูล!J38)+(J36*ข้อมูล!J39))*100)/K1</f>
        <v>#DIV/0!</v>
      </c>
    </row>
    <row r="37" spans="2:11">
      <c r="B37" s="275" t="str">
        <f>ข้อมูลนักศึกษา!B38</f>
        <v/>
      </c>
      <c r="C37" s="284" t="str">
        <f>IF(B37="","",ข้อมูลนักศึกษา!C38)</f>
        <v/>
      </c>
      <c r="D37" s="284" t="str">
        <f>IF(B37="","",ข้อมูลนักศึกษา!D38)</f>
        <v/>
      </c>
      <c r="E37" s="37"/>
      <c r="F37" s="37"/>
      <c r="G37" s="37"/>
      <c r="H37" s="37"/>
      <c r="I37" s="37"/>
      <c r="J37" s="37"/>
      <c r="K37" s="278" t="e">
        <f>(((E37*ข้อมูล!J34)+(F37*ข้อมูล!J35)+(G37*ข้อมูล!J36)+(H37*ข้อมูล!J37)+(I37*ข้อมูล!J38)+(J37*ข้อมูล!J39))*100)/K1</f>
        <v>#DIV/0!</v>
      </c>
    </row>
    <row r="38" spans="2:11">
      <c r="B38" s="275" t="str">
        <f>ข้อมูลนักศึกษา!B39</f>
        <v/>
      </c>
      <c r="C38" s="284" t="str">
        <f>IF(B38="","",ข้อมูลนักศึกษา!C39)</f>
        <v/>
      </c>
      <c r="D38" s="284" t="str">
        <f>IF(B38="","",ข้อมูลนักศึกษา!D39)</f>
        <v/>
      </c>
      <c r="E38" s="37"/>
      <c r="F38" s="37"/>
      <c r="G38" s="37"/>
      <c r="H38" s="37"/>
      <c r="I38" s="37"/>
      <c r="J38" s="37"/>
      <c r="K38" s="278" t="e">
        <f>(((E38*ข้อมูล!J34)+(F38*ข้อมูล!J35)+(G38*ข้อมูล!J36)+(H38*ข้อมูล!J37)+(I38*ข้อมูล!J38)+(J38*ข้อมูล!J39))*100)/K1</f>
        <v>#DIV/0!</v>
      </c>
    </row>
    <row r="39" spans="2:11">
      <c r="B39" s="275" t="str">
        <f>ข้อมูลนักศึกษา!B40</f>
        <v/>
      </c>
      <c r="C39" s="284" t="str">
        <f>IF(B39="","",ข้อมูลนักศึกษา!C40)</f>
        <v/>
      </c>
      <c r="D39" s="284" t="str">
        <f>IF(B39="","",ข้อมูลนักศึกษา!D40)</f>
        <v/>
      </c>
      <c r="E39" s="37"/>
      <c r="F39" s="37"/>
      <c r="G39" s="37"/>
      <c r="H39" s="37"/>
      <c r="I39" s="37"/>
      <c r="J39" s="37"/>
      <c r="K39" s="278" t="e">
        <f>(((E39*ข้อมูล!J34)+(F39*ข้อมูล!J35)+(G39*ข้อมูล!J36)+(H39*ข้อมูล!J37)+(I39*ข้อมูล!J38)+(J39*ข้อมูล!J39))*100)/K1</f>
        <v>#DIV/0!</v>
      </c>
    </row>
    <row r="40" spans="2:11">
      <c r="B40" s="275" t="str">
        <f>ข้อมูลนักศึกษา!B41</f>
        <v/>
      </c>
      <c r="C40" s="284" t="str">
        <f>IF(B40="","",ข้อมูลนักศึกษา!C41)</f>
        <v/>
      </c>
      <c r="D40" s="284" t="str">
        <f>IF(B40="","",ข้อมูลนักศึกษา!D41)</f>
        <v/>
      </c>
      <c r="E40" s="37"/>
      <c r="F40" s="37"/>
      <c r="G40" s="37"/>
      <c r="H40" s="37"/>
      <c r="I40" s="37"/>
      <c r="J40" s="37"/>
      <c r="K40" s="278" t="e">
        <f>(((E40*ข้อมูล!J34)+(F40*ข้อมูล!J35)+(G40*ข้อมูล!J36)+(H40*ข้อมูล!J37)+(I40*ข้อมูล!J38)+(J40*ข้อมูล!J39))*100)/K1</f>
        <v>#DIV/0!</v>
      </c>
    </row>
    <row r="41" spans="2:11">
      <c r="B41" s="275" t="str">
        <f>ข้อมูลนักศึกษา!B42</f>
        <v/>
      </c>
      <c r="C41" s="284" t="str">
        <f>IF(B41="","",ข้อมูลนักศึกษา!C42)</f>
        <v/>
      </c>
      <c r="D41" s="284" t="str">
        <f>IF(B41="","",ข้อมูลนักศึกษา!D42)</f>
        <v/>
      </c>
      <c r="E41" s="37"/>
      <c r="F41" s="37"/>
      <c r="G41" s="37"/>
      <c r="H41" s="37"/>
      <c r="I41" s="37"/>
      <c r="J41" s="37"/>
      <c r="K41" s="278" t="e">
        <f>(((E41*ข้อมูล!J34)+(F41*ข้อมูล!J35)+(G41*ข้อมูล!J36)+(H41*ข้อมูล!J37)+(I41*ข้อมูล!J38)+(J41*ข้อมูล!J39))*100)/K1</f>
        <v>#DIV/0!</v>
      </c>
    </row>
    <row r="42" spans="2:11">
      <c r="B42" s="275" t="str">
        <f>ข้อมูลนักศึกษา!B43</f>
        <v/>
      </c>
      <c r="C42" s="284" t="str">
        <f>IF(B42="","",ข้อมูลนักศึกษา!C43)</f>
        <v/>
      </c>
      <c r="D42" s="284" t="str">
        <f>IF(B42="","",ข้อมูลนักศึกษา!D43)</f>
        <v/>
      </c>
      <c r="E42" s="37"/>
      <c r="F42" s="37"/>
      <c r="G42" s="37"/>
      <c r="H42" s="37"/>
      <c r="I42" s="37"/>
      <c r="J42" s="37"/>
      <c r="K42" s="278" t="e">
        <f>(((E42*ข้อมูล!J34)+(F42*ข้อมูล!J35)+(G42*ข้อมูล!J36)+(H42*ข้อมูล!J37)+(I42*ข้อมูล!J38)+(J42*ข้อมูล!J39))*100)/K1</f>
        <v>#DIV/0!</v>
      </c>
    </row>
    <row r="43" spans="2:11">
      <c r="B43" s="275" t="str">
        <f>ข้อมูลนักศึกษา!B44</f>
        <v/>
      </c>
      <c r="C43" s="284" t="str">
        <f>IF(B43="","",ข้อมูลนักศึกษา!C44)</f>
        <v/>
      </c>
      <c r="D43" s="284" t="str">
        <f>IF(B43="","",ข้อมูลนักศึกษา!D44)</f>
        <v/>
      </c>
      <c r="E43" s="37"/>
      <c r="F43" s="37"/>
      <c r="G43" s="37"/>
      <c r="H43" s="37"/>
      <c r="I43" s="37"/>
      <c r="J43" s="37"/>
      <c r="K43" s="278" t="e">
        <f>(((E43*ข้อมูล!J34)+(F43*ข้อมูล!J35)+(G43*ข้อมูล!J36)+(H43*ข้อมูล!J37)+(I43*ข้อมูล!J38)+(J43*ข้อมูล!J39))*100)/K1</f>
        <v>#DIV/0!</v>
      </c>
    </row>
    <row r="44" spans="2:11">
      <c r="B44" s="275" t="str">
        <f>ข้อมูลนักศึกษา!B45</f>
        <v/>
      </c>
      <c r="C44" s="284" t="str">
        <f>IF(B44="","",ข้อมูลนักศึกษา!C45)</f>
        <v/>
      </c>
      <c r="D44" s="284" t="str">
        <f>IF(B44="","",ข้อมูลนักศึกษา!D45)</f>
        <v/>
      </c>
      <c r="E44" s="37"/>
      <c r="F44" s="37"/>
      <c r="G44" s="37"/>
      <c r="H44" s="37"/>
      <c r="I44" s="37"/>
      <c r="J44" s="37"/>
      <c r="K44" s="278" t="e">
        <f>(((E44*ข้อมูล!J34)+(F44*ข้อมูล!J35)+(G44*ข้อมูล!J36)+(H44*ข้อมูล!J37)+(I44*ข้อมูล!J38)+(J44*ข้อมูล!J39))*100)/K1</f>
        <v>#DIV/0!</v>
      </c>
    </row>
    <row r="45" spans="2:11">
      <c r="B45" s="275" t="str">
        <f>ข้อมูลนักศึกษา!B46</f>
        <v/>
      </c>
      <c r="C45" s="284" t="str">
        <f>IF(B45="","",ข้อมูลนักศึกษา!C46)</f>
        <v/>
      </c>
      <c r="D45" s="284" t="str">
        <f>IF(B45="","",ข้อมูลนักศึกษา!D46)</f>
        <v/>
      </c>
      <c r="E45" s="37"/>
      <c r="F45" s="37"/>
      <c r="G45" s="37"/>
      <c r="H45" s="37"/>
      <c r="I45" s="37"/>
      <c r="J45" s="37"/>
      <c r="K45" s="278" t="e">
        <f>(((E45*ข้อมูล!J34)+(F45*ข้อมูล!J35)+(G45*ข้อมูล!J36)+(H45*ข้อมูล!J37)+(I45*ข้อมูล!J38)+(J45*ข้อมูล!J39))*100)/K1</f>
        <v>#DIV/0!</v>
      </c>
    </row>
    <row r="46" spans="2:11">
      <c r="B46" s="275" t="str">
        <f>ข้อมูลนักศึกษา!B47</f>
        <v/>
      </c>
      <c r="C46" s="284" t="str">
        <f>IF(B46="","",ข้อมูลนักศึกษา!C47)</f>
        <v/>
      </c>
      <c r="D46" s="284" t="str">
        <f>IF(B46="","",ข้อมูลนักศึกษา!D47)</f>
        <v/>
      </c>
      <c r="E46" s="37"/>
      <c r="F46" s="37"/>
      <c r="G46" s="37"/>
      <c r="H46" s="37"/>
      <c r="I46" s="37"/>
      <c r="J46" s="37"/>
      <c r="K46" s="278" t="e">
        <f>(((E46*ข้อมูล!J34)+(F46*ข้อมูล!J35)+(G46*ข้อมูล!J36)+(H46*ข้อมูล!J37)+(I46*ข้อมูล!J38)+(J46*ข้อมูล!J39))*100)/K1</f>
        <v>#DIV/0!</v>
      </c>
    </row>
    <row r="47" spans="2:11">
      <c r="B47" s="275" t="str">
        <f>ข้อมูลนักศึกษา!B48</f>
        <v/>
      </c>
      <c r="C47" s="284" t="str">
        <f>IF(B47="","",ข้อมูลนักศึกษา!C48)</f>
        <v/>
      </c>
      <c r="D47" s="284" t="str">
        <f>IF(B47="","",ข้อมูลนักศึกษา!D48)</f>
        <v/>
      </c>
      <c r="E47" s="37"/>
      <c r="F47" s="37"/>
      <c r="G47" s="37"/>
      <c r="H47" s="37"/>
      <c r="I47" s="37"/>
      <c r="J47" s="37"/>
      <c r="K47" s="278" t="e">
        <f>(((E47*ข้อมูล!J34)+(F47*ข้อมูล!J35)+(G47*ข้อมูล!J36)+(H47*ข้อมูล!J37)+(I47*ข้อมูล!J38)+(J47*ข้อมูล!J39))*100)/K1</f>
        <v>#DIV/0!</v>
      </c>
    </row>
    <row r="48" spans="2:11">
      <c r="B48" s="275" t="str">
        <f>ข้อมูลนักศึกษา!B49</f>
        <v/>
      </c>
      <c r="C48" s="284" t="str">
        <f>IF(B48="","",ข้อมูลนักศึกษา!C49)</f>
        <v/>
      </c>
      <c r="D48" s="284" t="str">
        <f>IF(B48="","",ข้อมูลนักศึกษา!D49)</f>
        <v/>
      </c>
      <c r="E48" s="37"/>
      <c r="F48" s="37"/>
      <c r="G48" s="37"/>
      <c r="H48" s="37"/>
      <c r="I48" s="37"/>
      <c r="J48" s="37"/>
      <c r="K48" s="278" t="e">
        <f>(((E48*ข้อมูล!J34)+(F48*ข้อมูล!J35)+(G48*ข้อมูล!J36)+(H48*ข้อมูล!J37)+(I48*ข้อมูล!J38)+(J48*ข้อมูล!J39))*100)/K1</f>
        <v>#DIV/0!</v>
      </c>
    </row>
    <row r="49" spans="2:11">
      <c r="B49" s="275" t="str">
        <f>ข้อมูลนักศึกษา!B50</f>
        <v/>
      </c>
      <c r="C49" s="284" t="str">
        <f>IF(B49="","",ข้อมูลนักศึกษา!C50)</f>
        <v/>
      </c>
      <c r="D49" s="284" t="str">
        <f>IF(B49="","",ข้อมูลนักศึกษา!D50)</f>
        <v/>
      </c>
      <c r="E49" s="37"/>
      <c r="F49" s="37"/>
      <c r="G49" s="37"/>
      <c r="H49" s="37"/>
      <c r="I49" s="37"/>
      <c r="J49" s="37"/>
      <c r="K49" s="278" t="e">
        <f>(((E49*ข้อมูล!J34)+(F49*ข้อมูล!J35)+(G49*ข้อมูล!J36)+(H49*ข้อมูล!J37)+(I49*ข้อมูล!J38)+(J49*ข้อมูล!J39))*100)/K1</f>
        <v>#DIV/0!</v>
      </c>
    </row>
    <row r="50" spans="2:11">
      <c r="B50" s="275" t="str">
        <f>ข้อมูลนักศึกษา!B51</f>
        <v/>
      </c>
      <c r="C50" s="284" t="str">
        <f>IF(B50="","",ข้อมูลนักศึกษา!C51)</f>
        <v/>
      </c>
      <c r="D50" s="284" t="str">
        <f>IF(B50="","",ข้อมูลนักศึกษา!D51)</f>
        <v/>
      </c>
      <c r="E50" s="37"/>
      <c r="F50" s="37"/>
      <c r="G50" s="37"/>
      <c r="H50" s="37"/>
      <c r="I50" s="37"/>
      <c r="J50" s="37"/>
      <c r="K50" s="278" t="e">
        <f>(((E50*ข้อมูล!J34)+(F50*ข้อมูล!J35)+(G50*ข้อมูล!J36)+(H50*ข้อมูล!J37)+(I50*ข้อมูล!J38)+(J50*ข้อมูล!J39))*100)/K1</f>
        <v>#DIV/0!</v>
      </c>
    </row>
    <row r="51" spans="2:11">
      <c r="B51" s="275" t="str">
        <f>ข้อมูลนักศึกษา!B52</f>
        <v/>
      </c>
      <c r="C51" s="284" t="str">
        <f>IF(B51="","",ข้อมูลนักศึกษา!C52)</f>
        <v/>
      </c>
      <c r="D51" s="284" t="str">
        <f>IF(B51="","",ข้อมูลนักศึกษา!D52)</f>
        <v/>
      </c>
      <c r="E51" s="37"/>
      <c r="F51" s="37"/>
      <c r="G51" s="37"/>
      <c r="H51" s="37"/>
      <c r="I51" s="37"/>
      <c r="J51" s="37"/>
      <c r="K51" s="278" t="e">
        <f>(((E51*ข้อมูล!J34)+(F51*ข้อมูล!J35)+(G51*ข้อมูล!J36)+(H51*ข้อมูล!J37)+(I51*ข้อมูล!J38)+(J51*ข้อมูล!J39))*100)/K1</f>
        <v>#DIV/0!</v>
      </c>
    </row>
    <row r="52" spans="2:11">
      <c r="B52" s="275" t="str">
        <f>ข้อมูลนักศึกษา!B53</f>
        <v/>
      </c>
      <c r="C52" s="284" t="str">
        <f>IF(B52="","",ข้อมูลนักศึกษา!C53)</f>
        <v/>
      </c>
      <c r="D52" s="284" t="str">
        <f>IF(B52="","",ข้อมูลนักศึกษา!D53)</f>
        <v/>
      </c>
      <c r="E52" s="37"/>
      <c r="F52" s="37"/>
      <c r="G52" s="37"/>
      <c r="H52" s="37"/>
      <c r="I52" s="37"/>
      <c r="J52" s="37"/>
      <c r="K52" s="278" t="e">
        <f>(((E52*ข้อมูล!J34)+(F52*ข้อมูล!J35)+(G52*ข้อมูล!J36)+(H52*ข้อมูล!J37)+(I52*ข้อมูล!J38)+(J52*ข้อมูล!J39))*100)/K1</f>
        <v>#DIV/0!</v>
      </c>
    </row>
    <row r="53" spans="2:11">
      <c r="B53" s="275" t="str">
        <f>ข้อมูลนักศึกษา!B54</f>
        <v/>
      </c>
      <c r="C53" s="284" t="str">
        <f>IF(B53="","",ข้อมูลนักศึกษา!C54)</f>
        <v/>
      </c>
      <c r="D53" s="284" t="str">
        <f>IF(B53="","",ข้อมูลนักศึกษา!D54)</f>
        <v/>
      </c>
      <c r="E53" s="37"/>
      <c r="F53" s="37"/>
      <c r="G53" s="37"/>
      <c r="H53" s="37"/>
      <c r="I53" s="37"/>
      <c r="J53" s="37"/>
      <c r="K53" s="278" t="e">
        <f>(((E53*ข้อมูล!J34)+(F53*ข้อมูล!J35)+(G53*ข้อมูล!J36)+(H53*ข้อมูล!J37)+(I53*ข้อมูล!J38)+(J53*ข้อมูล!J39))*100)/K1</f>
        <v>#DIV/0!</v>
      </c>
    </row>
    <row r="54" spans="2:11">
      <c r="B54" s="275" t="str">
        <f>ข้อมูลนักศึกษา!B55</f>
        <v/>
      </c>
      <c r="C54" s="284" t="str">
        <f>IF(B54="","",ข้อมูลนักศึกษา!C55)</f>
        <v/>
      </c>
      <c r="D54" s="284" t="str">
        <f>IF(B54="","",ข้อมูลนักศึกษา!D55)</f>
        <v/>
      </c>
      <c r="E54" s="37"/>
      <c r="F54" s="37"/>
      <c r="G54" s="37"/>
      <c r="H54" s="37"/>
      <c r="I54" s="37"/>
      <c r="J54" s="37"/>
      <c r="K54" s="278" t="e">
        <f>(((E54*ข้อมูล!J34)+(F54*ข้อมูล!J35)+(G54*ข้อมูล!J36)+(H54*ข้อมูล!J37)+(I54*ข้อมูล!J38)+(J54*ข้อมูล!J39))*100)/K1</f>
        <v>#DIV/0!</v>
      </c>
    </row>
    <row r="55" spans="2:11">
      <c r="B55" s="275" t="str">
        <f>ข้อมูลนักศึกษา!B56</f>
        <v/>
      </c>
      <c r="C55" s="284" t="str">
        <f>IF(B55="","",ข้อมูลนักศึกษา!C56)</f>
        <v/>
      </c>
      <c r="D55" s="284" t="str">
        <f>IF(B55="","",ข้อมูลนักศึกษา!D56)</f>
        <v/>
      </c>
      <c r="E55" s="37"/>
      <c r="F55" s="37"/>
      <c r="G55" s="37"/>
      <c r="H55" s="37"/>
      <c r="I55" s="37"/>
      <c r="J55" s="37"/>
      <c r="K55" s="278" t="e">
        <f>(((E55*ข้อมูล!J34)+(F55*ข้อมูล!J35)+(G55*ข้อมูล!J36)+(H55*ข้อมูล!J37)+(I55*ข้อมูล!J38)+(J55*ข้อมูล!J39))*100)/K1</f>
        <v>#DIV/0!</v>
      </c>
    </row>
    <row r="56" spans="2:11">
      <c r="B56" s="275" t="str">
        <f>ข้อมูลนักศึกษา!B57</f>
        <v/>
      </c>
      <c r="C56" s="284" t="str">
        <f>IF(B56="","",ข้อมูลนักศึกษา!C57)</f>
        <v/>
      </c>
      <c r="D56" s="284" t="str">
        <f>IF(B56="","",ข้อมูลนักศึกษา!D57)</f>
        <v/>
      </c>
      <c r="E56" s="37"/>
      <c r="F56" s="37"/>
      <c r="G56" s="37"/>
      <c r="H56" s="37"/>
      <c r="I56" s="37"/>
      <c r="J56" s="37"/>
      <c r="K56" s="278" t="e">
        <f>(((E56*ข้อมูล!J34)+(F56*ข้อมูล!J35)+(G56*ข้อมูล!J36)+(H56*ข้อมูล!J37)+(I56*ข้อมูล!J38)+(J56*ข้อมูล!J39))*100)/K1</f>
        <v>#DIV/0!</v>
      </c>
    </row>
    <row r="57" spans="2:11">
      <c r="B57" s="275" t="str">
        <f>ข้อมูลนักศึกษา!B58</f>
        <v/>
      </c>
      <c r="C57" s="284" t="str">
        <f>IF(B57="","",ข้อมูลนักศึกษา!C58)</f>
        <v/>
      </c>
      <c r="D57" s="284" t="str">
        <f>IF(B57="","",ข้อมูลนักศึกษา!D58)</f>
        <v/>
      </c>
      <c r="E57" s="37"/>
      <c r="F57" s="37"/>
      <c r="G57" s="37"/>
      <c r="H57" s="37"/>
      <c r="I57" s="37"/>
      <c r="J57" s="37"/>
      <c r="K57" s="278" t="e">
        <f>(((E57*ข้อมูล!J34)+(F57*ข้อมูล!J35)+(G57*ข้อมูล!J36)+(H57*ข้อมูล!J37)+(I57*ข้อมูล!J38)+(J57*ข้อมูล!J39))*100)/K1</f>
        <v>#DIV/0!</v>
      </c>
    </row>
    <row r="58" spans="2:11">
      <c r="B58" s="275" t="str">
        <f>ข้อมูลนักศึกษา!B59</f>
        <v/>
      </c>
      <c r="C58" s="284" t="str">
        <f>IF(B58="","",ข้อมูลนักศึกษา!C59)</f>
        <v/>
      </c>
      <c r="D58" s="284" t="str">
        <f>IF(B58="","",ข้อมูลนักศึกษา!D59)</f>
        <v/>
      </c>
      <c r="E58" s="37"/>
      <c r="F58" s="37"/>
      <c r="G58" s="37"/>
      <c r="H58" s="37"/>
      <c r="I58" s="37"/>
      <c r="J58" s="37"/>
      <c r="K58" s="278" t="e">
        <f>(((E58*ข้อมูล!J34)+(F58*ข้อมูล!J35)+(G58*ข้อมูล!J36)+(H58*ข้อมูล!J37)+(I58*ข้อมูล!J38)+(J58*ข้อมูล!J39))*100)/K1</f>
        <v>#DIV/0!</v>
      </c>
    </row>
    <row r="59" spans="2:11">
      <c r="B59" s="275" t="str">
        <f>ข้อมูลนักศึกษา!B60</f>
        <v/>
      </c>
      <c r="C59" s="284" t="str">
        <f>IF(B59="","",ข้อมูลนักศึกษา!C60)</f>
        <v/>
      </c>
      <c r="D59" s="284" t="str">
        <f>IF(B59="","",ข้อมูลนักศึกษา!D60)</f>
        <v/>
      </c>
      <c r="E59" s="37"/>
      <c r="F59" s="37"/>
      <c r="G59" s="37"/>
      <c r="H59" s="37"/>
      <c r="I59" s="37"/>
      <c r="J59" s="37"/>
      <c r="K59" s="278" t="e">
        <f>(((E59*ข้อมูล!J34)+(F59*ข้อมูล!J35)+(G59*ข้อมูล!J36)+(H59*ข้อมูล!J37)+(I59*ข้อมูล!J38)+(J59*ข้อมูล!J39))*100)/K1</f>
        <v>#DIV/0!</v>
      </c>
    </row>
    <row r="60" spans="2:11">
      <c r="B60" s="275" t="str">
        <f>ข้อมูลนักศึกษา!B61</f>
        <v/>
      </c>
      <c r="C60" s="284" t="str">
        <f>IF(B60="","",ข้อมูลนักศึกษา!C61)</f>
        <v/>
      </c>
      <c r="D60" s="284" t="str">
        <f>IF(B60="","",ข้อมูลนักศึกษา!D61)</f>
        <v/>
      </c>
      <c r="E60" s="37"/>
      <c r="F60" s="37"/>
      <c r="G60" s="37"/>
      <c r="H60" s="37"/>
      <c r="I60" s="37"/>
      <c r="J60" s="37"/>
      <c r="K60" s="278" t="e">
        <f>(((E60*ข้อมูล!J34)+(F60*ข้อมูล!J35)+(G60*ข้อมูล!J36)+(H60*ข้อมูล!J37)+(I60*ข้อมูล!J38)+(J60*ข้อมูล!J39))*100)/K1</f>
        <v>#DIV/0!</v>
      </c>
    </row>
    <row r="61" spans="2:11">
      <c r="B61" s="275" t="str">
        <f>ข้อมูลนักศึกษา!B62</f>
        <v/>
      </c>
      <c r="C61" s="284" t="str">
        <f>IF(B61="","",ข้อมูลนักศึกษา!C62)</f>
        <v/>
      </c>
      <c r="D61" s="284" t="str">
        <f>IF(B61="","",ข้อมูลนักศึกษา!D62)</f>
        <v/>
      </c>
      <c r="E61" s="37"/>
      <c r="F61" s="37"/>
      <c r="G61" s="37"/>
      <c r="H61" s="37"/>
      <c r="I61" s="37"/>
      <c r="J61" s="37"/>
      <c r="K61" s="278" t="e">
        <f>(((E61*ข้อมูล!J34)+(F61*ข้อมูล!J35)+(G61*ข้อมูล!J36)+(H61*ข้อมูล!J37)+(I61*ข้อมูล!J38)+(J61*ข้อมูล!J39))*100)/K1</f>
        <v>#DIV/0!</v>
      </c>
    </row>
    <row r="62" spans="2:11">
      <c r="B62" s="275" t="str">
        <f>ข้อมูลนักศึกษา!B63</f>
        <v/>
      </c>
      <c r="C62" s="284" t="str">
        <f>IF(B62="","",ข้อมูลนักศึกษา!C63)</f>
        <v/>
      </c>
      <c r="D62" s="284" t="str">
        <f>IF(B62="","",ข้อมูลนักศึกษา!D63)</f>
        <v/>
      </c>
      <c r="E62" s="37"/>
      <c r="F62" s="37"/>
      <c r="G62" s="37"/>
      <c r="H62" s="37"/>
      <c r="I62" s="37"/>
      <c r="J62" s="37"/>
      <c r="K62" s="278" t="e">
        <f>(((E62*ข้อมูล!J34)+(F62*ข้อมูล!J35)+(G62*ข้อมูล!J36)+(H62*ข้อมูล!J37)+(I62*ข้อมูล!J38)+(J62*ข้อมูล!J39))*100)/K1</f>
        <v>#DIV/0!</v>
      </c>
    </row>
    <row r="63" spans="2:11">
      <c r="B63" s="275" t="str">
        <f>ข้อมูลนักศึกษา!B64</f>
        <v/>
      </c>
      <c r="C63" s="284" t="str">
        <f>IF(B63="","",ข้อมูลนักศึกษา!C64)</f>
        <v/>
      </c>
      <c r="D63" s="284" t="str">
        <f>IF(B63="","",ข้อมูลนักศึกษา!D64)</f>
        <v/>
      </c>
      <c r="E63" s="37"/>
      <c r="F63" s="37"/>
      <c r="G63" s="37"/>
      <c r="H63" s="37"/>
      <c r="I63" s="37"/>
      <c r="J63" s="37"/>
      <c r="K63" s="278" t="e">
        <f>(((E63*ข้อมูล!J34)+(F63*ข้อมูล!J35)+(G63*ข้อมูล!J36)+(H63*ข้อมูล!J37)+(I63*ข้อมูล!J38)+(J63*ข้อมูล!J39))*100)/K1</f>
        <v>#DIV/0!</v>
      </c>
    </row>
    <row r="64" spans="2:11">
      <c r="B64" s="275" t="str">
        <f>ข้อมูลนักศึกษา!B65</f>
        <v/>
      </c>
      <c r="C64" s="284" t="str">
        <f>IF(B64="","",ข้อมูลนักศึกษา!C65)</f>
        <v/>
      </c>
      <c r="D64" s="284" t="str">
        <f>IF(B64="","",ข้อมูลนักศึกษา!D65)</f>
        <v/>
      </c>
      <c r="E64" s="37"/>
      <c r="F64" s="37"/>
      <c r="G64" s="37"/>
      <c r="H64" s="37"/>
      <c r="I64" s="37"/>
      <c r="J64" s="37"/>
      <c r="K64" s="278" t="e">
        <f>(((E64*ข้อมูล!J34)+(F64*ข้อมูล!J35)+(G64*ข้อมูล!J36)+(H64*ข้อมูล!J37)+(I64*ข้อมูล!J38)+(J64*ข้อมูล!J39))*100)/K1</f>
        <v>#DIV/0!</v>
      </c>
    </row>
    <row r="65" spans="2:11">
      <c r="B65" s="275" t="str">
        <f>ข้อมูลนักศึกษา!B66</f>
        <v/>
      </c>
      <c r="C65" s="284" t="str">
        <f>IF(B65="","",ข้อมูลนักศึกษา!C66)</f>
        <v/>
      </c>
      <c r="D65" s="284" t="str">
        <f>IF(B65="","",ข้อมูลนักศึกษา!D66)</f>
        <v/>
      </c>
      <c r="E65" s="37"/>
      <c r="F65" s="37"/>
      <c r="G65" s="37"/>
      <c r="H65" s="37"/>
      <c r="I65" s="37"/>
      <c r="J65" s="37"/>
      <c r="K65" s="278" t="e">
        <f>(((E65*ข้อมูล!J34)+(F65*ข้อมูล!J35)+(G65*ข้อมูล!J36)+(H65*ข้อมูล!J37)+(I65*ข้อมูล!J38)+(J65*ข้อมูล!J39))*100)/K1</f>
        <v>#DIV/0!</v>
      </c>
    </row>
    <row r="66" spans="2:11">
      <c r="B66" s="275" t="str">
        <f>ข้อมูลนักศึกษา!B67</f>
        <v/>
      </c>
      <c r="C66" s="284" t="str">
        <f>IF(B66="","",ข้อมูลนักศึกษา!C67)</f>
        <v/>
      </c>
      <c r="D66" s="284" t="str">
        <f>IF(B66="","",ข้อมูลนักศึกษา!D67)</f>
        <v/>
      </c>
      <c r="E66" s="37"/>
      <c r="F66" s="37"/>
      <c r="G66" s="37"/>
      <c r="H66" s="37"/>
      <c r="I66" s="37"/>
      <c r="J66" s="37"/>
      <c r="K66" s="278" t="e">
        <f>(((E66*ข้อมูล!J34)+(F66*ข้อมูล!J35)+(G66*ข้อมูล!J36)+(H66*ข้อมูล!J37)+(I66*ข้อมูล!J38)+(J66*ข้อมูล!J39))*100)/K1</f>
        <v>#DIV/0!</v>
      </c>
    </row>
    <row r="67" spans="2:11">
      <c r="B67" s="275" t="str">
        <f>ข้อมูลนักศึกษา!B68</f>
        <v/>
      </c>
      <c r="C67" s="284" t="str">
        <f>IF(B67="","",ข้อมูลนักศึกษา!C68)</f>
        <v/>
      </c>
      <c r="D67" s="284" t="str">
        <f>IF(B67="","",ข้อมูลนักศึกษา!D68)</f>
        <v/>
      </c>
      <c r="E67" s="37"/>
      <c r="F67" s="37"/>
      <c r="G67" s="37"/>
      <c r="H67" s="37"/>
      <c r="I67" s="37"/>
      <c r="J67" s="37"/>
      <c r="K67" s="278" t="e">
        <f>(((E67*ข้อมูล!J34)+(F67*ข้อมูล!J35)+(G67*ข้อมูล!J36)+(H67*ข้อมูล!J37)+(I67*ข้อมูล!J38)+(J67*ข้อมูล!J39))*100)/K1</f>
        <v>#DIV/0!</v>
      </c>
    </row>
    <row r="68" spans="2:11">
      <c r="B68" s="275" t="str">
        <f>ข้อมูลนักศึกษา!B69</f>
        <v/>
      </c>
      <c r="C68" s="284" t="str">
        <f>IF(B68="","",ข้อมูลนักศึกษา!C69)</f>
        <v/>
      </c>
      <c r="D68" s="284" t="str">
        <f>IF(B68="","",ข้อมูลนักศึกษา!D69)</f>
        <v/>
      </c>
      <c r="E68" s="37"/>
      <c r="F68" s="37"/>
      <c r="G68" s="37"/>
      <c r="H68" s="37"/>
      <c r="I68" s="37"/>
      <c r="J68" s="37"/>
      <c r="K68" s="278" t="e">
        <f>(((E68*ข้อมูล!J34)+(F68*ข้อมูล!J35)+(G68*ข้อมูล!J36)+(H68*ข้อมูล!J37)+(I68*ข้อมูล!J38)+(J68*ข้อมูล!J39))*100)/K1</f>
        <v>#DIV/0!</v>
      </c>
    </row>
    <row r="69" spans="2:11">
      <c r="B69" s="275" t="str">
        <f>ข้อมูลนักศึกษา!B70</f>
        <v/>
      </c>
      <c r="C69" s="284" t="str">
        <f>IF(B69="","",ข้อมูลนักศึกษา!C70)</f>
        <v/>
      </c>
      <c r="D69" s="284" t="str">
        <f>IF(B69="","",ข้อมูลนักศึกษา!D70)</f>
        <v/>
      </c>
      <c r="E69" s="37"/>
      <c r="F69" s="37"/>
      <c r="G69" s="37"/>
      <c r="H69" s="37"/>
      <c r="I69" s="37"/>
      <c r="J69" s="37"/>
      <c r="K69" s="278" t="e">
        <f>(((E69*ข้อมูล!J34)+(F69*ข้อมูล!J35)+(G69*ข้อมูล!J36)+(H69*ข้อมูล!J37)+(I69*ข้อมูล!J38)+(J69*ข้อมูล!J39))*100)/K1</f>
        <v>#DIV/0!</v>
      </c>
    </row>
    <row r="70" spans="2:11">
      <c r="B70" s="275" t="str">
        <f>ข้อมูลนักศึกษา!B71</f>
        <v/>
      </c>
      <c r="C70" s="284" t="str">
        <f>IF(B70="","",ข้อมูลนักศึกษา!C71)</f>
        <v/>
      </c>
      <c r="D70" s="284" t="str">
        <f>IF(B70="","",ข้อมูลนักศึกษา!D71)</f>
        <v/>
      </c>
      <c r="E70" s="37"/>
      <c r="F70" s="37"/>
      <c r="G70" s="37"/>
      <c r="H70" s="37"/>
      <c r="I70" s="37"/>
      <c r="J70" s="37"/>
      <c r="K70" s="278" t="e">
        <f>(((E70*ข้อมูล!J34)+(F70*ข้อมูล!J35)+(G70*ข้อมูล!J36)+(H70*ข้อมูล!J37)+(I70*ข้อมูล!J38)+(J70*ข้อมูล!J39))*100)/K1</f>
        <v>#DIV/0!</v>
      </c>
    </row>
    <row r="71" spans="2:11">
      <c r="B71" s="275" t="str">
        <f>ข้อมูลนักศึกษา!B72</f>
        <v/>
      </c>
      <c r="C71" s="284" t="str">
        <f>IF(B71="","",ข้อมูลนักศึกษา!C72)</f>
        <v/>
      </c>
      <c r="D71" s="284" t="str">
        <f>IF(B71="","",ข้อมูลนักศึกษา!D72)</f>
        <v/>
      </c>
      <c r="E71" s="37"/>
      <c r="F71" s="37"/>
      <c r="G71" s="37"/>
      <c r="H71" s="37"/>
      <c r="I71" s="37"/>
      <c r="J71" s="37"/>
      <c r="K71" s="278" t="e">
        <f>(((E71*ข้อมูล!J34)+(F71*ข้อมูล!J35)+(G71*ข้อมูล!J36)+(H71*ข้อมูล!J37)+(I71*ข้อมูล!J38)+(J71*ข้อมูล!J39))*100)/K1</f>
        <v>#DIV/0!</v>
      </c>
    </row>
    <row r="72" spans="2:11">
      <c r="B72" s="275" t="str">
        <f>ข้อมูลนักศึกษา!B73</f>
        <v/>
      </c>
      <c r="C72" s="284" t="str">
        <f>IF(B72="","",ข้อมูลนักศึกษา!C73)</f>
        <v/>
      </c>
      <c r="D72" s="284" t="str">
        <f>IF(B72="","",ข้อมูลนักศึกษา!D73)</f>
        <v/>
      </c>
      <c r="E72" s="37"/>
      <c r="F72" s="37"/>
      <c r="G72" s="37"/>
      <c r="H72" s="37"/>
      <c r="I72" s="37"/>
      <c r="J72" s="37"/>
      <c r="K72" s="278" t="e">
        <f>(((E72*ข้อมูล!J34)+(F72*ข้อมูล!J35)+(G72*ข้อมูล!J36)+(H72*ข้อมูล!J37)+(I72*ข้อมูล!J38)+(J72*ข้อมูล!J39))*100)/K1</f>
        <v>#DIV/0!</v>
      </c>
    </row>
    <row r="73" spans="2:11">
      <c r="B73" s="275" t="str">
        <f>ข้อมูลนักศึกษา!B74</f>
        <v/>
      </c>
      <c r="C73" s="284" t="str">
        <f>IF(B73="","",ข้อมูลนักศึกษา!C74)</f>
        <v/>
      </c>
      <c r="D73" s="284" t="str">
        <f>IF(B73="","",ข้อมูลนักศึกษา!D74)</f>
        <v/>
      </c>
      <c r="E73" s="37"/>
      <c r="F73" s="37"/>
      <c r="G73" s="37"/>
      <c r="H73" s="37"/>
      <c r="I73" s="37"/>
      <c r="J73" s="37"/>
      <c r="K73" s="278" t="e">
        <f>(((E73*ข้อมูล!J34)+(F73*ข้อมูล!J35)+(G73*ข้อมูล!J36)+(H73*ข้อมูล!J37)+(I73*ข้อมูล!J38)+(J73*ข้อมูล!J39))*100)/K1</f>
        <v>#DIV/0!</v>
      </c>
    </row>
    <row r="74" spans="2:11">
      <c r="B74" s="275" t="str">
        <f>ข้อมูลนักศึกษา!B75</f>
        <v/>
      </c>
      <c r="C74" s="284" t="str">
        <f>IF(B74="","",ข้อมูลนักศึกษา!C75)</f>
        <v/>
      </c>
      <c r="D74" s="284" t="str">
        <f>IF(B74="","",ข้อมูลนักศึกษา!D75)</f>
        <v/>
      </c>
      <c r="E74" s="37"/>
      <c r="F74" s="37"/>
      <c r="G74" s="37"/>
      <c r="H74" s="37"/>
      <c r="I74" s="37"/>
      <c r="J74" s="37"/>
      <c r="K74" s="278" t="e">
        <f>(((E74*ข้อมูล!J34)+(F74*ข้อมูล!J35)+(G74*ข้อมูล!J36)+(H74*ข้อมูล!J37)+(I74*ข้อมูล!J38)+(J74*ข้อมูล!J39))*100)/K1</f>
        <v>#DIV/0!</v>
      </c>
    </row>
  </sheetData>
  <sheetProtection algorithmName="SHA-512" hashValue="AB5hv9Lee05UtKXWK43dVtYavzzMzERFp1oB0bMHM3GgzRncCAYTt1txTh+ox4+K10v2pNW6b/5d7Auag9/vfw==" saltValue="gYqygomMc/A/WmQuIz7elA==" spinCount="100000" sheet="1" objects="1" scenarios="1" selectLockedCells="1"/>
  <mergeCells count="10">
    <mergeCell ref="L5:M5"/>
    <mergeCell ref="L6:M6"/>
    <mergeCell ref="L7:M7"/>
    <mergeCell ref="L8:M8"/>
    <mergeCell ref="B1:B3"/>
    <mergeCell ref="C1:C3"/>
    <mergeCell ref="D1:D3"/>
    <mergeCell ref="E1:J1"/>
    <mergeCell ref="K3:N3"/>
    <mergeCell ref="L1:M2"/>
  </mergeCells>
  <conditionalFormatting sqref="E3:J3">
    <cfRule type="cellIs" dxfId="156" priority="9" operator="equal">
      <formula>0</formula>
    </cfRule>
    <cfRule type="cellIs" dxfId="155" priority="10" operator="greaterThan">
      <formula>1</formula>
    </cfRule>
  </conditionalFormatting>
  <conditionalFormatting sqref="E2">
    <cfRule type="notContainsBlanks" dxfId="154" priority="8">
      <formula>LEN(TRIM(E2))&gt;0</formula>
    </cfRule>
  </conditionalFormatting>
  <conditionalFormatting sqref="F2">
    <cfRule type="notContainsBlanks" dxfId="153" priority="7">
      <formula>LEN(TRIM(F2))&gt;0</formula>
    </cfRule>
  </conditionalFormatting>
  <conditionalFormatting sqref="G2">
    <cfRule type="notContainsBlanks" dxfId="152" priority="6">
      <formula>LEN(TRIM(G2))&gt;0</formula>
    </cfRule>
  </conditionalFormatting>
  <conditionalFormatting sqref="H2">
    <cfRule type="notContainsBlanks" dxfId="151" priority="5">
      <formula>LEN(TRIM(H2))&gt;0</formula>
    </cfRule>
  </conditionalFormatting>
  <conditionalFormatting sqref="I2">
    <cfRule type="notContainsBlanks" dxfId="150" priority="4">
      <formula>LEN(TRIM(I2))&gt;0</formula>
    </cfRule>
  </conditionalFormatting>
  <conditionalFormatting sqref="J2">
    <cfRule type="notContainsBlanks" dxfId="149" priority="3">
      <formula>LEN(TRIM(J2))&gt;0</formula>
    </cfRule>
  </conditionalFormatting>
  <conditionalFormatting sqref="E40:J74 J4:J39">
    <cfRule type="cellIs" dxfId="148" priority="2" operator="equal">
      <formula>0</formula>
    </cfRule>
  </conditionalFormatting>
  <conditionalFormatting sqref="E4:I39">
    <cfRule type="cellIs" dxfId="147" priority="1" operator="equal">
      <formula>0</formula>
    </cfRule>
  </conditionalFormatting>
  <pageMargins left="0.7" right="0.7" top="0.75" bottom="0.75" header="0.3" footer="0.3"/>
  <drawing r:id="rId1"/>
  <picture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N74"/>
  <sheetViews>
    <sheetView showGridLines="0" showRowColHeaders="0" zoomScale="120" zoomScaleNormal="120" workbookViewId="0">
      <pane ySplit="3" topLeftCell="A4" activePane="bottomLeft" state="frozen"/>
      <selection activeCell="P22" sqref="P22"/>
      <selection pane="bottomLeft" activeCell="E4" sqref="E4"/>
    </sheetView>
  </sheetViews>
  <sheetFormatPr defaultColWidth="9" defaultRowHeight="21"/>
  <cols>
    <col min="1" max="1" width="5.26953125" style="270" customWidth="1"/>
    <col min="2" max="2" width="5.26953125" style="277" customWidth="1"/>
    <col min="3" max="3" width="14.7265625" style="270" customWidth="1"/>
    <col min="4" max="4" width="21.1796875" style="270" customWidth="1"/>
    <col min="5" max="10" width="10.81640625" style="270" customWidth="1"/>
    <col min="11" max="11" width="8.26953125" style="276" customWidth="1"/>
    <col min="12" max="14" width="8.26953125" style="270" customWidth="1"/>
    <col min="15" max="15" width="9" style="270" customWidth="1"/>
    <col min="16" max="16384" width="9" style="270"/>
  </cols>
  <sheetData>
    <row r="1" spans="2:14" s="269" customFormat="1" ht="18.75" customHeight="1">
      <c r="B1" s="481" t="s">
        <v>0</v>
      </c>
      <c r="C1" s="492" t="s">
        <v>1</v>
      </c>
      <c r="D1" s="492" t="s">
        <v>42</v>
      </c>
      <c r="E1" s="482" t="s">
        <v>137</v>
      </c>
      <c r="F1" s="483"/>
      <c r="G1" s="483"/>
      <c r="H1" s="483"/>
      <c r="I1" s="483"/>
      <c r="J1" s="484"/>
      <c r="K1" s="279">
        <f>SUM(E3:J3)</f>
        <v>0</v>
      </c>
      <c r="L1" s="485" t="s">
        <v>58</v>
      </c>
      <c r="M1" s="485"/>
      <c r="N1" s="272">
        <f>ข้อมูล!L9</f>
        <v>0</v>
      </c>
    </row>
    <row r="2" spans="2:14" s="269" customFormat="1" ht="18.75" customHeight="1" thickBot="1">
      <c r="B2" s="481"/>
      <c r="C2" s="492"/>
      <c r="D2" s="492"/>
      <c r="E2" s="273" t="str">
        <f>IF(ข้อมูล!M9=1,ข้อมูล!M2," ")</f>
        <v xml:space="preserve"> </v>
      </c>
      <c r="F2" s="273" t="str">
        <f>IF(ข้อมูล!N9=1,ข้อมูล!N2," ")</f>
        <v xml:space="preserve"> </v>
      </c>
      <c r="G2" s="273" t="str">
        <f>IF(ข้อมูล!O9=1,ข้อมูล!O2," ")</f>
        <v xml:space="preserve"> </v>
      </c>
      <c r="H2" s="273" t="str">
        <f>IF(ข้อมูล!P9=1,ข้อมูล!P2," ")</f>
        <v xml:space="preserve"> </v>
      </c>
      <c r="I2" s="273" t="str">
        <f>IF(ข้อมูล!Q9=1,ข้อมูล!Q2," ")</f>
        <v xml:space="preserve"> </v>
      </c>
      <c r="J2" s="273" t="str">
        <f>IF(ข้อมูล!R9=1,ข้อมูล!R2," ")</f>
        <v xml:space="preserve"> </v>
      </c>
      <c r="K2" s="280"/>
      <c r="L2" s="485"/>
      <c r="M2" s="485"/>
      <c r="N2" s="274" t="s">
        <v>13</v>
      </c>
    </row>
    <row r="3" spans="2:14" s="269" customFormat="1" ht="18" customHeight="1">
      <c r="B3" s="481"/>
      <c r="C3" s="492"/>
      <c r="D3" s="492"/>
      <c r="E3" s="273">
        <f>IF(ข้อมูล!M9=1,ข้อมูล!C15,0)</f>
        <v>0</v>
      </c>
      <c r="F3" s="273">
        <f>IF(ข้อมูล!N9=1,ข้อมูล!C16,0)</f>
        <v>0</v>
      </c>
      <c r="G3" s="273">
        <f>IF(ข้อมูล!O9=1,ข้อมูล!C17,0)</f>
        <v>0</v>
      </c>
      <c r="H3" s="273">
        <f>IF(ข้อมูล!P9=1,ข้อมูล!C18,0)</f>
        <v>0</v>
      </c>
      <c r="I3" s="273">
        <f>IF(ข้อมูล!Q9=1,ข้อมูล!C19,0)</f>
        <v>0</v>
      </c>
      <c r="J3" s="273">
        <f>IF(ข้อมูล!R9=1,ข้อมูล!C20,0)</f>
        <v>0</v>
      </c>
      <c r="K3" s="488">
        <f>ข้อมูล!K9</f>
        <v>0</v>
      </c>
      <c r="L3" s="488"/>
      <c r="M3" s="488"/>
      <c r="N3" s="488"/>
    </row>
    <row r="4" spans="2:14">
      <c r="B4" s="275" t="str">
        <f>ข้อมูลนักศึกษา!B5</f>
        <v/>
      </c>
      <c r="C4" s="284" t="str">
        <f>IF(B4="","",ข้อมูลนักศึกษา!C5)</f>
        <v/>
      </c>
      <c r="D4" s="284" t="str">
        <f>IF(B4="","",ข้อมูลนักศึกษา!D5)</f>
        <v/>
      </c>
      <c r="E4" s="37"/>
      <c r="F4" s="37"/>
      <c r="G4" s="37"/>
      <c r="H4" s="37"/>
      <c r="I4" s="37"/>
      <c r="J4" s="37"/>
      <c r="K4" s="278" t="e">
        <f>(((E4*ข้อมูล!J34)+(F4*ข้อมูล!J35)+(G4*ข้อมูล!J36)+(H4*ข้อมูล!J37)+(I4*ข้อมูล!J38)+(J4*ข้อมูล!J39))*100)/K1</f>
        <v>#DIV/0!</v>
      </c>
    </row>
    <row r="5" spans="2:14">
      <c r="B5" s="275" t="str">
        <f>ข้อมูลนักศึกษา!B6</f>
        <v/>
      </c>
      <c r="C5" s="284" t="str">
        <f>IF(B5="","",ข้อมูลนักศึกษา!C6)</f>
        <v/>
      </c>
      <c r="D5" s="284" t="str">
        <f>IF(B5="","",ข้อมูลนักศึกษา!D6)</f>
        <v/>
      </c>
      <c r="E5" s="37"/>
      <c r="F5" s="37"/>
      <c r="G5" s="37"/>
      <c r="H5" s="37"/>
      <c r="I5" s="37"/>
      <c r="J5" s="37"/>
      <c r="K5" s="278" t="e">
        <f>(((E5*ข้อมูล!J34)+(F5*ข้อมูล!J35)+(G5*ข้อมูล!J36)+(H5*ข้อมูล!J37)+(I5*ข้อมูล!J38)+(J5*ข้อมูล!J39))*100)/K1</f>
        <v>#DIV/0!</v>
      </c>
      <c r="L5" s="486" t="s">
        <v>74</v>
      </c>
      <c r="M5" s="486"/>
    </row>
    <row r="6" spans="2:14">
      <c r="B6" s="275" t="str">
        <f>ข้อมูลนักศึกษา!B7</f>
        <v/>
      </c>
      <c r="C6" s="284" t="str">
        <f>IF(B6="","",ข้อมูลนักศึกษา!C7)</f>
        <v/>
      </c>
      <c r="D6" s="284" t="str">
        <f>IF(B6="","",ข้อมูลนักศึกษา!D7)</f>
        <v/>
      </c>
      <c r="E6" s="37"/>
      <c r="F6" s="37"/>
      <c r="G6" s="37"/>
      <c r="H6" s="37"/>
      <c r="I6" s="37"/>
      <c r="J6" s="37"/>
      <c r="K6" s="278" t="e">
        <f>(((E6*ข้อมูล!J34)+(F6*ข้อมูล!J35)+(G6*ข้อมูล!J36)+(H6*ข้อมูล!J37)+(I6*ข้อมูล!J38)+(J6*ข้อมูล!J39))*100)/K1</f>
        <v>#DIV/0!</v>
      </c>
      <c r="L6" s="489" t="s">
        <v>134</v>
      </c>
      <c r="M6" s="489"/>
    </row>
    <row r="7" spans="2:14">
      <c r="B7" s="275" t="str">
        <f>ข้อมูลนักศึกษา!B8</f>
        <v/>
      </c>
      <c r="C7" s="284" t="str">
        <f>IF(B7="","",ข้อมูลนักศึกษา!C8)</f>
        <v/>
      </c>
      <c r="D7" s="284" t="str">
        <f>IF(B7="","",ข้อมูลนักศึกษา!D8)</f>
        <v/>
      </c>
      <c r="E7" s="37"/>
      <c r="F7" s="37"/>
      <c r="G7" s="37"/>
      <c r="H7" s="37"/>
      <c r="I7" s="37"/>
      <c r="J7" s="37"/>
      <c r="K7" s="278" t="e">
        <f>(((E7*ข้อมูล!J34)+(F7*ข้อมูล!J35)+(G7*ข้อมูล!J36)+(H7*ข้อมูล!J37)+(I7*ข้อมูล!J38)+(J7*ข้อมูล!J39))*100)/K1</f>
        <v>#DIV/0!</v>
      </c>
      <c r="L7" s="486" t="s">
        <v>136</v>
      </c>
      <c r="M7" s="490"/>
    </row>
    <row r="8" spans="2:14">
      <c r="B8" s="275" t="str">
        <f>ข้อมูลนักศึกษา!B9</f>
        <v/>
      </c>
      <c r="C8" s="284" t="str">
        <f>IF(B8="","",ข้อมูลนักศึกษา!C9)</f>
        <v/>
      </c>
      <c r="D8" s="284" t="str">
        <f>IF(B8="","",ข้อมูลนักศึกษา!D9)</f>
        <v/>
      </c>
      <c r="E8" s="37"/>
      <c r="F8" s="37"/>
      <c r="G8" s="37"/>
      <c r="H8" s="37"/>
      <c r="I8" s="37"/>
      <c r="J8" s="37"/>
      <c r="K8" s="278" t="e">
        <f>(((E8*ข้อมูล!J34)+(F8*ข้อมูล!J35)+(G8*ข้อมูล!J36)+(H8*ข้อมูล!J37)+(I8*ข้อมูล!J38)+(J8*ข้อมูล!J39))*100)/K1</f>
        <v>#DIV/0!</v>
      </c>
      <c r="L8" s="491" t="s">
        <v>77</v>
      </c>
      <c r="M8" s="491"/>
    </row>
    <row r="9" spans="2:14">
      <c r="B9" s="275" t="str">
        <f>ข้อมูลนักศึกษา!B10</f>
        <v/>
      </c>
      <c r="C9" s="284" t="str">
        <f>IF(B9="","",ข้อมูลนักศึกษา!C10)</f>
        <v/>
      </c>
      <c r="D9" s="284" t="str">
        <f>IF(B9="","",ข้อมูลนักศึกษา!D10)</f>
        <v/>
      </c>
      <c r="E9" s="37"/>
      <c r="F9" s="37"/>
      <c r="G9" s="37"/>
      <c r="H9" s="37"/>
      <c r="I9" s="37"/>
      <c r="J9" s="37"/>
      <c r="K9" s="278" t="e">
        <f>(((E9*ข้อมูล!J34)+(F9*ข้อมูล!J35)+(G9*ข้อมูล!J36)+(H9*ข้อมูล!J37)+(I9*ข้อมูล!J38)+(J9*ข้อมูล!J39))*100)/K1</f>
        <v>#DIV/0!</v>
      </c>
    </row>
    <row r="10" spans="2:14">
      <c r="B10" s="275" t="str">
        <f>ข้อมูลนักศึกษา!B11</f>
        <v/>
      </c>
      <c r="C10" s="284" t="str">
        <f>IF(B10="","",ข้อมูลนักศึกษา!C11)</f>
        <v/>
      </c>
      <c r="D10" s="284" t="str">
        <f>IF(B10="","",ข้อมูลนักศึกษา!D11)</f>
        <v/>
      </c>
      <c r="E10" s="37"/>
      <c r="F10" s="37"/>
      <c r="G10" s="37"/>
      <c r="H10" s="37"/>
      <c r="I10" s="37"/>
      <c r="J10" s="37"/>
      <c r="K10" s="278" t="e">
        <f>(((E10*ข้อมูล!J34)+(F10*ข้อมูล!J35)+(G10*ข้อมูล!J36)+(H10*ข้อมูล!J37)+(I10*ข้อมูล!J38)+(J10*ข้อมูล!J39))*100)/K1</f>
        <v>#DIV/0!</v>
      </c>
    </row>
    <row r="11" spans="2:14">
      <c r="B11" s="275" t="str">
        <f>ข้อมูลนักศึกษา!B12</f>
        <v/>
      </c>
      <c r="C11" s="284" t="str">
        <f>IF(B11="","",ข้อมูลนักศึกษา!C12)</f>
        <v/>
      </c>
      <c r="D11" s="284" t="str">
        <f>IF(B11="","",ข้อมูลนักศึกษา!D12)</f>
        <v/>
      </c>
      <c r="E11" s="37"/>
      <c r="F11" s="37"/>
      <c r="G11" s="37"/>
      <c r="H11" s="37"/>
      <c r="I11" s="37"/>
      <c r="J11" s="37"/>
      <c r="K11" s="278" t="e">
        <f>(((E11*ข้อมูล!J34)+(F11*ข้อมูล!J35)+(G11*ข้อมูล!J36)+(H11*ข้อมูล!J37)+(I11*ข้อมูล!J38)+(J11*ข้อมูล!J39))*100)/K1</f>
        <v>#DIV/0!</v>
      </c>
    </row>
    <row r="12" spans="2:14">
      <c r="B12" s="275" t="str">
        <f>ข้อมูลนักศึกษา!B13</f>
        <v/>
      </c>
      <c r="C12" s="284" t="str">
        <f>IF(B12="","",ข้อมูลนักศึกษา!C13)</f>
        <v/>
      </c>
      <c r="D12" s="284" t="str">
        <f>IF(B12="","",ข้อมูลนักศึกษา!D13)</f>
        <v/>
      </c>
      <c r="E12" s="37"/>
      <c r="F12" s="37"/>
      <c r="G12" s="37"/>
      <c r="H12" s="37"/>
      <c r="I12" s="37"/>
      <c r="J12" s="37"/>
      <c r="K12" s="278" t="e">
        <f>(((E12*ข้อมูล!J34)+(F12*ข้อมูล!J35)+(G12*ข้อมูล!J36)+(H12*ข้อมูล!J37)+(I12*ข้อมูล!J38)+(J12*ข้อมูล!J39))*100)/K1</f>
        <v>#DIV/0!</v>
      </c>
    </row>
    <row r="13" spans="2:14">
      <c r="B13" s="275" t="str">
        <f>ข้อมูลนักศึกษา!B14</f>
        <v/>
      </c>
      <c r="C13" s="284" t="str">
        <f>IF(B13="","",ข้อมูลนักศึกษา!C14)</f>
        <v/>
      </c>
      <c r="D13" s="284" t="str">
        <f>IF(B13="","",ข้อมูลนักศึกษา!D14)</f>
        <v/>
      </c>
      <c r="E13" s="37"/>
      <c r="F13" s="37"/>
      <c r="G13" s="37"/>
      <c r="H13" s="37"/>
      <c r="I13" s="37"/>
      <c r="J13" s="37"/>
      <c r="K13" s="278" t="e">
        <f>(((E13*ข้อมูล!J34)+(F13*ข้อมูล!J35)+(G13*ข้อมูล!J36)+(H13*ข้อมูล!J37)+(I13*ข้อมูล!J38)+(J13*ข้อมูล!J39))*100)/K1</f>
        <v>#DIV/0!</v>
      </c>
    </row>
    <row r="14" spans="2:14">
      <c r="B14" s="275" t="str">
        <f>ข้อมูลนักศึกษา!B15</f>
        <v/>
      </c>
      <c r="C14" s="284" t="str">
        <f>IF(B14="","",ข้อมูลนักศึกษา!C15)</f>
        <v/>
      </c>
      <c r="D14" s="284" t="str">
        <f>IF(B14="","",ข้อมูลนักศึกษา!D15)</f>
        <v/>
      </c>
      <c r="E14" s="37"/>
      <c r="F14" s="37"/>
      <c r="G14" s="37"/>
      <c r="H14" s="37"/>
      <c r="I14" s="37"/>
      <c r="J14" s="37"/>
      <c r="K14" s="278" t="e">
        <f>(((E14*ข้อมูล!J34)+(F14*ข้อมูล!J35)+(G14*ข้อมูล!J36)+(H14*ข้อมูล!J37)+(I14*ข้อมูล!J38)+(J14*ข้อมูล!J39))*100)/K1</f>
        <v>#DIV/0!</v>
      </c>
    </row>
    <row r="15" spans="2:14">
      <c r="B15" s="275" t="str">
        <f>ข้อมูลนักศึกษา!B16</f>
        <v/>
      </c>
      <c r="C15" s="284" t="str">
        <f>IF(B15="","",ข้อมูลนักศึกษา!C16)</f>
        <v/>
      </c>
      <c r="D15" s="284" t="str">
        <f>IF(B15="","",ข้อมูลนักศึกษา!D16)</f>
        <v/>
      </c>
      <c r="E15" s="37"/>
      <c r="F15" s="37"/>
      <c r="G15" s="37"/>
      <c r="H15" s="37"/>
      <c r="I15" s="37"/>
      <c r="J15" s="37"/>
      <c r="K15" s="278" t="e">
        <f>(((E15*ข้อมูล!J34)+(F15*ข้อมูล!J35)+(G15*ข้อมูล!J36)+(H15*ข้อมูล!J37)+(I15*ข้อมูล!J38)+(J15*ข้อมูล!J39))*100)/K1</f>
        <v>#DIV/0!</v>
      </c>
    </row>
    <row r="16" spans="2:14">
      <c r="B16" s="275" t="str">
        <f>ข้อมูลนักศึกษา!B17</f>
        <v/>
      </c>
      <c r="C16" s="284" t="str">
        <f>IF(B16="","",ข้อมูลนักศึกษา!C17)</f>
        <v/>
      </c>
      <c r="D16" s="284" t="str">
        <f>IF(B16="","",ข้อมูลนักศึกษา!D17)</f>
        <v/>
      </c>
      <c r="E16" s="37"/>
      <c r="F16" s="37"/>
      <c r="G16" s="37"/>
      <c r="H16" s="37"/>
      <c r="I16" s="37"/>
      <c r="J16" s="37"/>
      <c r="K16" s="278" t="e">
        <f>(((E16*ข้อมูล!J34)+(F16*ข้อมูล!J35)+(G16*ข้อมูล!J36)+(H16*ข้อมูล!J37)+(I16*ข้อมูล!J38)+(J16*ข้อมูล!J39))*100)/K1</f>
        <v>#DIV/0!</v>
      </c>
    </row>
    <row r="17" spans="2:11">
      <c r="B17" s="275" t="str">
        <f>ข้อมูลนักศึกษา!B18</f>
        <v/>
      </c>
      <c r="C17" s="284" t="str">
        <f>IF(B17="","",ข้อมูลนักศึกษา!C18)</f>
        <v/>
      </c>
      <c r="D17" s="284" t="str">
        <f>IF(B17="","",ข้อมูลนักศึกษา!D18)</f>
        <v/>
      </c>
      <c r="E17" s="37"/>
      <c r="F17" s="37"/>
      <c r="G17" s="37"/>
      <c r="H17" s="37"/>
      <c r="I17" s="37"/>
      <c r="J17" s="37"/>
      <c r="K17" s="278" t="e">
        <f>(((E17*ข้อมูล!J34)+(F17*ข้อมูล!J35)+(G17*ข้อมูล!J36)+(H17*ข้อมูล!J37)+(I17*ข้อมูล!J38)+(J17*ข้อมูล!J39))*100)/K1</f>
        <v>#DIV/0!</v>
      </c>
    </row>
    <row r="18" spans="2:11">
      <c r="B18" s="275" t="str">
        <f>ข้อมูลนักศึกษา!B19</f>
        <v/>
      </c>
      <c r="C18" s="284" t="str">
        <f>IF(B18="","",ข้อมูลนักศึกษา!C19)</f>
        <v/>
      </c>
      <c r="D18" s="284" t="str">
        <f>IF(B18="","",ข้อมูลนักศึกษา!D19)</f>
        <v/>
      </c>
      <c r="E18" s="37"/>
      <c r="F18" s="37"/>
      <c r="G18" s="37"/>
      <c r="H18" s="37"/>
      <c r="I18" s="37"/>
      <c r="J18" s="37"/>
      <c r="K18" s="278" t="e">
        <f>(((E18*ข้อมูล!J34)+(F18*ข้อมูล!J35)+(G18*ข้อมูล!J36)+(H18*ข้อมูล!J37)+(I18*ข้อมูล!J38)+(J18*ข้อมูล!J39))*100)/K1</f>
        <v>#DIV/0!</v>
      </c>
    </row>
    <row r="19" spans="2:11">
      <c r="B19" s="275" t="str">
        <f>ข้อมูลนักศึกษา!B20</f>
        <v/>
      </c>
      <c r="C19" s="284" t="str">
        <f>IF(B19="","",ข้อมูลนักศึกษา!C20)</f>
        <v/>
      </c>
      <c r="D19" s="284" t="str">
        <f>IF(B19="","",ข้อมูลนักศึกษา!D20)</f>
        <v/>
      </c>
      <c r="E19" s="37"/>
      <c r="F19" s="37"/>
      <c r="G19" s="37"/>
      <c r="H19" s="37"/>
      <c r="I19" s="37"/>
      <c r="J19" s="37"/>
      <c r="K19" s="278" t="e">
        <f>(((E19*ข้อมูล!J34)+(F19*ข้อมูล!J35)+(G19*ข้อมูล!J36)+(H19*ข้อมูล!J37)+(I19*ข้อมูล!J38)+(J19*ข้อมูล!J39))*100)/K1</f>
        <v>#DIV/0!</v>
      </c>
    </row>
    <row r="20" spans="2:11">
      <c r="B20" s="275" t="str">
        <f>ข้อมูลนักศึกษา!B21</f>
        <v/>
      </c>
      <c r="C20" s="284" t="str">
        <f>IF(B20="","",ข้อมูลนักศึกษา!C21)</f>
        <v/>
      </c>
      <c r="D20" s="284" t="str">
        <f>IF(B20="","",ข้อมูลนักศึกษา!D21)</f>
        <v/>
      </c>
      <c r="E20" s="37"/>
      <c r="F20" s="37"/>
      <c r="G20" s="37"/>
      <c r="H20" s="37"/>
      <c r="I20" s="37"/>
      <c r="J20" s="37"/>
      <c r="K20" s="278" t="e">
        <f>(((E20*ข้อมูล!J34)+(F20*ข้อมูล!J35)+(G20*ข้อมูล!J36)+(H20*ข้อมูล!J37)+(I20*ข้อมูล!J38)+(J20*ข้อมูล!J39))*100)/K1</f>
        <v>#DIV/0!</v>
      </c>
    </row>
    <row r="21" spans="2:11">
      <c r="B21" s="275" t="str">
        <f>ข้อมูลนักศึกษา!B22</f>
        <v/>
      </c>
      <c r="C21" s="284" t="str">
        <f>IF(B21="","",ข้อมูลนักศึกษา!C22)</f>
        <v/>
      </c>
      <c r="D21" s="284" t="str">
        <f>IF(B21="","",ข้อมูลนักศึกษา!D22)</f>
        <v/>
      </c>
      <c r="E21" s="37"/>
      <c r="F21" s="37"/>
      <c r="G21" s="37"/>
      <c r="H21" s="37"/>
      <c r="I21" s="37"/>
      <c r="J21" s="37"/>
      <c r="K21" s="278" t="e">
        <f>(((E21*ข้อมูล!J34)+(F21*ข้อมูล!J35)+(G21*ข้อมูล!J36)+(H21*ข้อมูล!J37)+(I21*ข้อมูล!J38)+(J21*ข้อมูล!J39))*100)/K1</f>
        <v>#DIV/0!</v>
      </c>
    </row>
    <row r="22" spans="2:11">
      <c r="B22" s="275" t="str">
        <f>ข้อมูลนักศึกษา!B23</f>
        <v/>
      </c>
      <c r="C22" s="284" t="str">
        <f>IF(B22="","",ข้อมูลนักศึกษา!C23)</f>
        <v/>
      </c>
      <c r="D22" s="284" t="str">
        <f>IF(B22="","",ข้อมูลนักศึกษา!D23)</f>
        <v/>
      </c>
      <c r="E22" s="37"/>
      <c r="F22" s="37"/>
      <c r="G22" s="37"/>
      <c r="H22" s="37"/>
      <c r="I22" s="37"/>
      <c r="J22" s="37"/>
      <c r="K22" s="278" t="e">
        <f>(((E22*ข้อมูล!J34)+(F22*ข้อมูล!J35)+(G22*ข้อมูล!J36)+(H22*ข้อมูล!J37)+(I22*ข้อมูล!J38)+(J22*ข้อมูล!J39))*100)/K1</f>
        <v>#DIV/0!</v>
      </c>
    </row>
    <row r="23" spans="2:11">
      <c r="B23" s="275" t="str">
        <f>ข้อมูลนักศึกษา!B24</f>
        <v/>
      </c>
      <c r="C23" s="284" t="str">
        <f>IF(B23="","",ข้อมูลนักศึกษา!C24)</f>
        <v/>
      </c>
      <c r="D23" s="284" t="str">
        <f>IF(B23="","",ข้อมูลนักศึกษา!D24)</f>
        <v/>
      </c>
      <c r="E23" s="37"/>
      <c r="F23" s="37"/>
      <c r="G23" s="37"/>
      <c r="H23" s="37"/>
      <c r="I23" s="37"/>
      <c r="J23" s="37"/>
      <c r="K23" s="278" t="e">
        <f>(((E23*ข้อมูล!J34)+(F23*ข้อมูล!J35)+(G23*ข้อมูล!J36)+(H23*ข้อมูล!J37)+(I23*ข้อมูล!J38)+(J23*ข้อมูล!J39))*100)/K1</f>
        <v>#DIV/0!</v>
      </c>
    </row>
    <row r="24" spans="2:11">
      <c r="B24" s="275" t="str">
        <f>ข้อมูลนักศึกษา!B25</f>
        <v/>
      </c>
      <c r="C24" s="284" t="str">
        <f>IF(B24="","",ข้อมูลนักศึกษา!C25)</f>
        <v/>
      </c>
      <c r="D24" s="284" t="str">
        <f>IF(B24="","",ข้อมูลนักศึกษา!D25)</f>
        <v/>
      </c>
      <c r="E24" s="37"/>
      <c r="F24" s="37"/>
      <c r="G24" s="37"/>
      <c r="H24" s="37"/>
      <c r="I24" s="37"/>
      <c r="J24" s="37"/>
      <c r="K24" s="278" t="e">
        <f>(((E24*ข้อมูล!J34)+(F24*ข้อมูล!J35)+(G24*ข้อมูล!J36)+(H24*ข้อมูล!J37)+(I24*ข้อมูล!J38)+(J24*ข้อมูล!J39))*100)/K1</f>
        <v>#DIV/0!</v>
      </c>
    </row>
    <row r="25" spans="2:11">
      <c r="B25" s="275" t="str">
        <f>ข้อมูลนักศึกษา!B26</f>
        <v/>
      </c>
      <c r="C25" s="284" t="str">
        <f>IF(B25="","",ข้อมูลนักศึกษา!C26)</f>
        <v/>
      </c>
      <c r="D25" s="284" t="str">
        <f>IF(B25="","",ข้อมูลนักศึกษา!D26)</f>
        <v/>
      </c>
      <c r="E25" s="37"/>
      <c r="F25" s="37"/>
      <c r="G25" s="37"/>
      <c r="H25" s="37"/>
      <c r="I25" s="37"/>
      <c r="J25" s="37"/>
      <c r="K25" s="278" t="e">
        <f>(((E25*ข้อมูล!J34)+(F25*ข้อมูล!J35)+(G25*ข้อมูล!J36)+(H25*ข้อมูล!J37)+(I25*ข้อมูล!J38)+(J25*ข้อมูล!J39))*100)/K1</f>
        <v>#DIV/0!</v>
      </c>
    </row>
    <row r="26" spans="2:11">
      <c r="B26" s="275" t="str">
        <f>ข้อมูลนักศึกษา!B27</f>
        <v/>
      </c>
      <c r="C26" s="284" t="str">
        <f>IF(B26="","",ข้อมูลนักศึกษา!C27)</f>
        <v/>
      </c>
      <c r="D26" s="284" t="str">
        <f>IF(B26="","",ข้อมูลนักศึกษา!D27)</f>
        <v/>
      </c>
      <c r="E26" s="37"/>
      <c r="F26" s="37"/>
      <c r="G26" s="37"/>
      <c r="H26" s="37"/>
      <c r="I26" s="37"/>
      <c r="J26" s="37"/>
      <c r="K26" s="278" t="e">
        <f>(((E26*ข้อมูล!J34)+(F26*ข้อมูล!J35)+(G26*ข้อมูล!J36)+(H26*ข้อมูล!J37)+(I26*ข้อมูล!J38)+(J26*ข้อมูล!J39))*100)/K1</f>
        <v>#DIV/0!</v>
      </c>
    </row>
    <row r="27" spans="2:11">
      <c r="B27" s="275" t="str">
        <f>ข้อมูลนักศึกษา!B28</f>
        <v/>
      </c>
      <c r="C27" s="284" t="str">
        <f>IF(B27="","",ข้อมูลนักศึกษา!C28)</f>
        <v/>
      </c>
      <c r="D27" s="284" t="str">
        <f>IF(B27="","",ข้อมูลนักศึกษา!D28)</f>
        <v/>
      </c>
      <c r="E27" s="37"/>
      <c r="F27" s="37"/>
      <c r="G27" s="37"/>
      <c r="H27" s="37"/>
      <c r="I27" s="37"/>
      <c r="J27" s="37"/>
      <c r="K27" s="278" t="e">
        <f>(((E27*ข้อมูล!J34)+(F27*ข้อมูล!J35)+(G27*ข้อมูล!J36)+(H27*ข้อมูล!J37)+(I27*ข้อมูล!J38)+(J27*ข้อมูล!J39))*100)/K1</f>
        <v>#DIV/0!</v>
      </c>
    </row>
    <row r="28" spans="2:11">
      <c r="B28" s="275" t="str">
        <f>ข้อมูลนักศึกษา!B29</f>
        <v/>
      </c>
      <c r="C28" s="284" t="str">
        <f>IF(B28="","",ข้อมูลนักศึกษา!C29)</f>
        <v/>
      </c>
      <c r="D28" s="284" t="str">
        <f>IF(B28="","",ข้อมูลนักศึกษา!D29)</f>
        <v/>
      </c>
      <c r="E28" s="37"/>
      <c r="F28" s="37"/>
      <c r="G28" s="37"/>
      <c r="H28" s="37"/>
      <c r="I28" s="37"/>
      <c r="J28" s="37"/>
      <c r="K28" s="278" t="e">
        <f>(((E28*ข้อมูล!J34)+(F28*ข้อมูล!J35)+(G28*ข้อมูล!J36)+(H28*ข้อมูล!J37)+(I28*ข้อมูล!J38)+(J28*ข้อมูล!J39))*100)/K1</f>
        <v>#DIV/0!</v>
      </c>
    </row>
    <row r="29" spans="2:11">
      <c r="B29" s="275" t="str">
        <f>ข้อมูลนักศึกษา!B30</f>
        <v/>
      </c>
      <c r="C29" s="284" t="str">
        <f>IF(B29="","",ข้อมูลนักศึกษา!C30)</f>
        <v/>
      </c>
      <c r="D29" s="284" t="str">
        <f>IF(B29="","",ข้อมูลนักศึกษา!D30)</f>
        <v/>
      </c>
      <c r="E29" s="37"/>
      <c r="F29" s="37"/>
      <c r="G29" s="37"/>
      <c r="H29" s="37"/>
      <c r="I29" s="37"/>
      <c r="J29" s="37"/>
      <c r="K29" s="278" t="e">
        <f>(((E29*ข้อมูล!J34)+(F29*ข้อมูล!J35)+(G29*ข้อมูล!J36)+(H29*ข้อมูล!J37)+(I29*ข้อมูล!J38)+(J29*ข้อมูล!J39))*100)/K1</f>
        <v>#DIV/0!</v>
      </c>
    </row>
    <row r="30" spans="2:11">
      <c r="B30" s="275" t="str">
        <f>ข้อมูลนักศึกษา!B31</f>
        <v/>
      </c>
      <c r="C30" s="284" t="str">
        <f>IF(B30="","",ข้อมูลนักศึกษา!C31)</f>
        <v/>
      </c>
      <c r="D30" s="284" t="str">
        <f>IF(B30="","",ข้อมูลนักศึกษา!D31)</f>
        <v/>
      </c>
      <c r="E30" s="37"/>
      <c r="F30" s="37"/>
      <c r="G30" s="37"/>
      <c r="H30" s="37"/>
      <c r="I30" s="37"/>
      <c r="J30" s="37"/>
      <c r="K30" s="278" t="e">
        <f>(((E30*ข้อมูล!J34)+(F30*ข้อมูล!J35)+(G30*ข้อมูล!J36)+(H30*ข้อมูล!J37)+(I30*ข้อมูล!J38)+(J30*ข้อมูล!J39))*100)/K1</f>
        <v>#DIV/0!</v>
      </c>
    </row>
    <row r="31" spans="2:11">
      <c r="B31" s="275" t="str">
        <f>ข้อมูลนักศึกษา!B32</f>
        <v/>
      </c>
      <c r="C31" s="284" t="str">
        <f>IF(B31="","",ข้อมูลนักศึกษา!C32)</f>
        <v/>
      </c>
      <c r="D31" s="284" t="str">
        <f>IF(B31="","",ข้อมูลนักศึกษา!D32)</f>
        <v/>
      </c>
      <c r="E31" s="37"/>
      <c r="F31" s="37"/>
      <c r="G31" s="37"/>
      <c r="H31" s="37"/>
      <c r="I31" s="37"/>
      <c r="J31" s="37"/>
      <c r="K31" s="278" t="e">
        <f>(((E31*ข้อมูล!J34)+(F31*ข้อมูล!J35)+(G31*ข้อมูล!J36)+(H31*ข้อมูล!J37)+(I31*ข้อมูล!J38)+(J31*ข้อมูล!J39))*100)/K1</f>
        <v>#DIV/0!</v>
      </c>
    </row>
    <row r="32" spans="2:11">
      <c r="B32" s="275" t="str">
        <f>ข้อมูลนักศึกษา!B33</f>
        <v/>
      </c>
      <c r="C32" s="284" t="str">
        <f>IF(B32="","",ข้อมูลนักศึกษา!C33)</f>
        <v/>
      </c>
      <c r="D32" s="284" t="str">
        <f>IF(B32="","",ข้อมูลนักศึกษา!D33)</f>
        <v/>
      </c>
      <c r="E32" s="37"/>
      <c r="F32" s="37"/>
      <c r="G32" s="37"/>
      <c r="H32" s="37"/>
      <c r="I32" s="37"/>
      <c r="J32" s="37"/>
      <c r="K32" s="278" t="e">
        <f>(((E32*ข้อมูล!J34)+(F32*ข้อมูล!J35)+(G32*ข้อมูล!J36)+(H32*ข้อมูล!J37)+(I32*ข้อมูล!J38)+(J32*ข้อมูล!J39))*100)/K1</f>
        <v>#DIV/0!</v>
      </c>
    </row>
    <row r="33" spans="2:11">
      <c r="B33" s="275" t="str">
        <f>ข้อมูลนักศึกษา!B34</f>
        <v/>
      </c>
      <c r="C33" s="284" t="str">
        <f>IF(B33="","",ข้อมูลนักศึกษา!C34)</f>
        <v/>
      </c>
      <c r="D33" s="284" t="str">
        <f>IF(B33="","",ข้อมูลนักศึกษา!D34)</f>
        <v/>
      </c>
      <c r="E33" s="37"/>
      <c r="F33" s="37"/>
      <c r="G33" s="37"/>
      <c r="H33" s="37"/>
      <c r="I33" s="37"/>
      <c r="J33" s="37"/>
      <c r="K33" s="278" t="e">
        <f>(((E33*ข้อมูล!J34)+(F33*ข้อมูล!J35)+(G33*ข้อมูล!J36)+(H33*ข้อมูล!J37)+(I33*ข้อมูล!J38)+(J33*ข้อมูล!J39))*100)/K1</f>
        <v>#DIV/0!</v>
      </c>
    </row>
    <row r="34" spans="2:11">
      <c r="B34" s="275" t="str">
        <f>ข้อมูลนักศึกษา!B35</f>
        <v/>
      </c>
      <c r="C34" s="284" t="str">
        <f>IF(B34="","",ข้อมูลนักศึกษา!C35)</f>
        <v/>
      </c>
      <c r="D34" s="284" t="str">
        <f>IF(B34="","",ข้อมูลนักศึกษา!D35)</f>
        <v/>
      </c>
      <c r="E34" s="37"/>
      <c r="F34" s="37"/>
      <c r="G34" s="37"/>
      <c r="H34" s="37"/>
      <c r="I34" s="37"/>
      <c r="J34" s="37"/>
      <c r="K34" s="278" t="e">
        <f>(((E34*ข้อมูล!J34)+(F34*ข้อมูล!J35)+(G34*ข้อมูล!J36)+(H34*ข้อมูล!J37)+(I34*ข้อมูล!J38)+(J34*ข้อมูล!J39))*100)/K1</f>
        <v>#DIV/0!</v>
      </c>
    </row>
    <row r="35" spans="2:11">
      <c r="B35" s="275" t="str">
        <f>ข้อมูลนักศึกษา!B36</f>
        <v/>
      </c>
      <c r="C35" s="284" t="str">
        <f>IF(B35="","",ข้อมูลนักศึกษา!C36)</f>
        <v/>
      </c>
      <c r="D35" s="284" t="str">
        <f>IF(B35="","",ข้อมูลนักศึกษา!D36)</f>
        <v/>
      </c>
      <c r="E35" s="37"/>
      <c r="F35" s="37"/>
      <c r="G35" s="37"/>
      <c r="H35" s="37"/>
      <c r="I35" s="37"/>
      <c r="J35" s="37"/>
      <c r="K35" s="278" t="e">
        <f>(((E35*ข้อมูล!J34)+(F35*ข้อมูล!J35)+(G35*ข้อมูล!J36)+(H35*ข้อมูล!J37)+(I35*ข้อมูล!J38)+(J35*ข้อมูล!J39))*100)/K1</f>
        <v>#DIV/0!</v>
      </c>
    </row>
    <row r="36" spans="2:11">
      <c r="B36" s="275" t="str">
        <f>ข้อมูลนักศึกษา!B37</f>
        <v/>
      </c>
      <c r="C36" s="284" t="str">
        <f>IF(B36="","",ข้อมูลนักศึกษา!C37)</f>
        <v/>
      </c>
      <c r="D36" s="284" t="str">
        <f>IF(B36="","",ข้อมูลนักศึกษา!D37)</f>
        <v/>
      </c>
      <c r="E36" s="37"/>
      <c r="F36" s="37"/>
      <c r="G36" s="37"/>
      <c r="H36" s="37"/>
      <c r="I36" s="37"/>
      <c r="J36" s="37"/>
      <c r="K36" s="278" t="e">
        <f>(((E36*ข้อมูล!J34)+(F36*ข้อมูล!J35)+(G36*ข้อมูล!J36)+(H36*ข้อมูล!J37)+(I36*ข้อมูล!J38)+(J36*ข้อมูล!J39))*100)/K1</f>
        <v>#DIV/0!</v>
      </c>
    </row>
    <row r="37" spans="2:11">
      <c r="B37" s="275" t="str">
        <f>ข้อมูลนักศึกษา!B38</f>
        <v/>
      </c>
      <c r="C37" s="284" t="str">
        <f>IF(B37="","",ข้อมูลนักศึกษา!C38)</f>
        <v/>
      </c>
      <c r="D37" s="284" t="str">
        <f>IF(B37="","",ข้อมูลนักศึกษา!D38)</f>
        <v/>
      </c>
      <c r="E37" s="37"/>
      <c r="F37" s="37"/>
      <c r="G37" s="37"/>
      <c r="H37" s="37"/>
      <c r="I37" s="37"/>
      <c r="J37" s="37"/>
      <c r="K37" s="278" t="e">
        <f>(((E37*ข้อมูล!J34)+(F37*ข้อมูล!J35)+(G37*ข้อมูล!J36)+(H37*ข้อมูล!J37)+(I37*ข้อมูล!J38)+(J37*ข้อมูล!J39))*100)/K1</f>
        <v>#DIV/0!</v>
      </c>
    </row>
    <row r="38" spans="2:11">
      <c r="B38" s="275" t="str">
        <f>ข้อมูลนักศึกษา!B39</f>
        <v/>
      </c>
      <c r="C38" s="284" t="str">
        <f>IF(B38="","",ข้อมูลนักศึกษา!C39)</f>
        <v/>
      </c>
      <c r="D38" s="284" t="str">
        <f>IF(B38="","",ข้อมูลนักศึกษา!D39)</f>
        <v/>
      </c>
      <c r="E38" s="37"/>
      <c r="F38" s="37"/>
      <c r="G38" s="37"/>
      <c r="H38" s="37"/>
      <c r="I38" s="37"/>
      <c r="J38" s="37"/>
      <c r="K38" s="278" t="e">
        <f>(((E38*ข้อมูล!J34)+(F38*ข้อมูล!J35)+(G38*ข้อมูล!J36)+(H38*ข้อมูล!J37)+(I38*ข้อมูล!J38)+(J38*ข้อมูล!J39))*100)/K1</f>
        <v>#DIV/0!</v>
      </c>
    </row>
    <row r="39" spans="2:11">
      <c r="B39" s="275" t="str">
        <f>ข้อมูลนักศึกษา!B40</f>
        <v/>
      </c>
      <c r="C39" s="284" t="str">
        <f>IF(B39="","",ข้อมูลนักศึกษา!C40)</f>
        <v/>
      </c>
      <c r="D39" s="284" t="str">
        <f>IF(B39="","",ข้อมูลนักศึกษา!D40)</f>
        <v/>
      </c>
      <c r="E39" s="37"/>
      <c r="F39" s="37"/>
      <c r="G39" s="37"/>
      <c r="H39" s="37"/>
      <c r="I39" s="37"/>
      <c r="J39" s="37"/>
      <c r="K39" s="278" t="e">
        <f>(((E39*ข้อมูล!J34)+(F39*ข้อมูล!J35)+(G39*ข้อมูล!J36)+(H39*ข้อมูล!J37)+(I39*ข้อมูล!J38)+(J39*ข้อมูล!J39))*100)/K1</f>
        <v>#DIV/0!</v>
      </c>
    </row>
    <row r="40" spans="2:11">
      <c r="B40" s="275" t="str">
        <f>ข้อมูลนักศึกษา!B41</f>
        <v/>
      </c>
      <c r="C40" s="284" t="str">
        <f>IF(B40="","",ข้อมูลนักศึกษา!C41)</f>
        <v/>
      </c>
      <c r="D40" s="284" t="str">
        <f>IF(B40="","",ข้อมูลนักศึกษา!D41)</f>
        <v/>
      </c>
      <c r="E40" s="37"/>
      <c r="F40" s="37"/>
      <c r="G40" s="37"/>
      <c r="H40" s="37"/>
      <c r="I40" s="37"/>
      <c r="J40" s="37"/>
      <c r="K40" s="278" t="e">
        <f>(((E40*ข้อมูล!J34)+(F40*ข้อมูล!J35)+(G40*ข้อมูล!J36)+(H40*ข้อมูล!J37)+(I40*ข้อมูล!J38)+(J40*ข้อมูล!J39))*100)/K1</f>
        <v>#DIV/0!</v>
      </c>
    </row>
    <row r="41" spans="2:11">
      <c r="B41" s="275" t="str">
        <f>ข้อมูลนักศึกษา!B42</f>
        <v/>
      </c>
      <c r="C41" s="284" t="str">
        <f>IF(B41="","",ข้อมูลนักศึกษา!C42)</f>
        <v/>
      </c>
      <c r="D41" s="284" t="str">
        <f>IF(B41="","",ข้อมูลนักศึกษา!D42)</f>
        <v/>
      </c>
      <c r="E41" s="37"/>
      <c r="F41" s="37"/>
      <c r="G41" s="37"/>
      <c r="H41" s="37"/>
      <c r="I41" s="37"/>
      <c r="J41" s="37"/>
      <c r="K41" s="278" t="e">
        <f>(((E41*ข้อมูล!J34)+(F41*ข้อมูล!J35)+(G41*ข้อมูล!J36)+(H41*ข้อมูล!J37)+(I41*ข้อมูล!J38)+(J41*ข้อมูล!J39))*100)/K1</f>
        <v>#DIV/0!</v>
      </c>
    </row>
    <row r="42" spans="2:11">
      <c r="B42" s="275" t="str">
        <f>ข้อมูลนักศึกษา!B43</f>
        <v/>
      </c>
      <c r="C42" s="284" t="str">
        <f>IF(B42="","",ข้อมูลนักศึกษา!C43)</f>
        <v/>
      </c>
      <c r="D42" s="284" t="str">
        <f>IF(B42="","",ข้อมูลนักศึกษา!D43)</f>
        <v/>
      </c>
      <c r="E42" s="37"/>
      <c r="F42" s="37"/>
      <c r="G42" s="37"/>
      <c r="H42" s="37"/>
      <c r="I42" s="37"/>
      <c r="J42" s="37"/>
      <c r="K42" s="278" t="e">
        <f>(((E42*ข้อมูล!J34)+(F42*ข้อมูล!J35)+(G42*ข้อมูล!J36)+(H42*ข้อมูล!J37)+(I42*ข้อมูล!J38)+(J42*ข้อมูล!J39))*100)/K1</f>
        <v>#DIV/0!</v>
      </c>
    </row>
    <row r="43" spans="2:11">
      <c r="B43" s="275" t="str">
        <f>ข้อมูลนักศึกษา!B44</f>
        <v/>
      </c>
      <c r="C43" s="284" t="str">
        <f>IF(B43="","",ข้อมูลนักศึกษา!C44)</f>
        <v/>
      </c>
      <c r="D43" s="284" t="str">
        <f>IF(B43="","",ข้อมูลนักศึกษา!D44)</f>
        <v/>
      </c>
      <c r="E43" s="37"/>
      <c r="F43" s="37"/>
      <c r="G43" s="37"/>
      <c r="H43" s="37"/>
      <c r="I43" s="37"/>
      <c r="J43" s="37"/>
      <c r="K43" s="278" t="e">
        <f>(((E43*ข้อมูล!J34)+(F43*ข้อมูล!J35)+(G43*ข้อมูล!J36)+(H43*ข้อมูล!J37)+(I43*ข้อมูล!J38)+(J43*ข้อมูล!J39))*100)/K1</f>
        <v>#DIV/0!</v>
      </c>
    </row>
    <row r="44" spans="2:11">
      <c r="B44" s="275" t="str">
        <f>ข้อมูลนักศึกษา!B45</f>
        <v/>
      </c>
      <c r="C44" s="284" t="str">
        <f>IF(B44="","",ข้อมูลนักศึกษา!C45)</f>
        <v/>
      </c>
      <c r="D44" s="284" t="str">
        <f>IF(B44="","",ข้อมูลนักศึกษา!D45)</f>
        <v/>
      </c>
      <c r="E44" s="37"/>
      <c r="F44" s="37"/>
      <c r="G44" s="37"/>
      <c r="H44" s="37"/>
      <c r="I44" s="37"/>
      <c r="J44" s="37"/>
      <c r="K44" s="278" t="e">
        <f>(((E44*ข้อมูล!J34)+(F44*ข้อมูล!J35)+(G44*ข้อมูล!J36)+(H44*ข้อมูล!J37)+(I44*ข้อมูล!J38)+(J44*ข้อมูล!J39))*100)/K1</f>
        <v>#DIV/0!</v>
      </c>
    </row>
    <row r="45" spans="2:11">
      <c r="B45" s="275" t="str">
        <f>ข้อมูลนักศึกษา!B46</f>
        <v/>
      </c>
      <c r="C45" s="284" t="str">
        <f>IF(B45="","",ข้อมูลนักศึกษา!C46)</f>
        <v/>
      </c>
      <c r="D45" s="284" t="str">
        <f>IF(B45="","",ข้อมูลนักศึกษา!D46)</f>
        <v/>
      </c>
      <c r="E45" s="37"/>
      <c r="F45" s="37"/>
      <c r="G45" s="37"/>
      <c r="H45" s="37"/>
      <c r="I45" s="37"/>
      <c r="J45" s="37"/>
      <c r="K45" s="278" t="e">
        <f>(((E45*ข้อมูล!J34)+(F45*ข้อมูล!J35)+(G45*ข้อมูล!J36)+(H45*ข้อมูล!J37)+(I45*ข้อมูล!J38)+(J45*ข้อมูล!J39))*100)/K1</f>
        <v>#DIV/0!</v>
      </c>
    </row>
    <row r="46" spans="2:11">
      <c r="B46" s="275" t="str">
        <f>ข้อมูลนักศึกษา!B47</f>
        <v/>
      </c>
      <c r="C46" s="284" t="str">
        <f>IF(B46="","",ข้อมูลนักศึกษา!C47)</f>
        <v/>
      </c>
      <c r="D46" s="284" t="str">
        <f>IF(B46="","",ข้อมูลนักศึกษา!D47)</f>
        <v/>
      </c>
      <c r="E46" s="37"/>
      <c r="F46" s="37"/>
      <c r="G46" s="37"/>
      <c r="H46" s="37"/>
      <c r="I46" s="37"/>
      <c r="J46" s="37"/>
      <c r="K46" s="278" t="e">
        <f>(((E46*ข้อมูล!J34)+(F46*ข้อมูล!J35)+(G46*ข้อมูล!J36)+(H46*ข้อมูล!J37)+(I46*ข้อมูล!J38)+(J46*ข้อมูล!J39))*100)/K1</f>
        <v>#DIV/0!</v>
      </c>
    </row>
    <row r="47" spans="2:11">
      <c r="B47" s="275" t="str">
        <f>ข้อมูลนักศึกษา!B48</f>
        <v/>
      </c>
      <c r="C47" s="284" t="str">
        <f>IF(B47="","",ข้อมูลนักศึกษา!C48)</f>
        <v/>
      </c>
      <c r="D47" s="284" t="str">
        <f>IF(B47="","",ข้อมูลนักศึกษา!D48)</f>
        <v/>
      </c>
      <c r="E47" s="37"/>
      <c r="F47" s="37"/>
      <c r="G47" s="37"/>
      <c r="H47" s="37"/>
      <c r="I47" s="37"/>
      <c r="J47" s="37"/>
      <c r="K47" s="278" t="e">
        <f>(((E47*ข้อมูล!J34)+(F47*ข้อมูล!J35)+(G47*ข้อมูล!J36)+(H47*ข้อมูล!J37)+(I47*ข้อมูล!J38)+(J47*ข้อมูล!J39))*100)/K1</f>
        <v>#DIV/0!</v>
      </c>
    </row>
    <row r="48" spans="2:11">
      <c r="B48" s="275" t="str">
        <f>ข้อมูลนักศึกษา!B49</f>
        <v/>
      </c>
      <c r="C48" s="284" t="str">
        <f>IF(B48="","",ข้อมูลนักศึกษา!C49)</f>
        <v/>
      </c>
      <c r="D48" s="284" t="str">
        <f>IF(B48="","",ข้อมูลนักศึกษา!D49)</f>
        <v/>
      </c>
      <c r="E48" s="37"/>
      <c r="F48" s="37"/>
      <c r="G48" s="37"/>
      <c r="H48" s="37"/>
      <c r="I48" s="37"/>
      <c r="J48" s="37"/>
      <c r="K48" s="278" t="e">
        <f>(((E48*ข้อมูล!J34)+(F48*ข้อมูล!J35)+(G48*ข้อมูล!J36)+(H48*ข้อมูล!J37)+(I48*ข้อมูล!J38)+(J48*ข้อมูล!J39))*100)/K1</f>
        <v>#DIV/0!</v>
      </c>
    </row>
    <row r="49" spans="2:11">
      <c r="B49" s="275" t="str">
        <f>ข้อมูลนักศึกษา!B50</f>
        <v/>
      </c>
      <c r="C49" s="284" t="str">
        <f>IF(B49="","",ข้อมูลนักศึกษา!C50)</f>
        <v/>
      </c>
      <c r="D49" s="284" t="str">
        <f>IF(B49="","",ข้อมูลนักศึกษา!D50)</f>
        <v/>
      </c>
      <c r="E49" s="37"/>
      <c r="F49" s="37"/>
      <c r="G49" s="37"/>
      <c r="H49" s="37"/>
      <c r="I49" s="37"/>
      <c r="J49" s="37"/>
      <c r="K49" s="278" t="e">
        <f>(((E49*ข้อมูล!J34)+(F49*ข้อมูล!J35)+(G49*ข้อมูล!J36)+(H49*ข้อมูล!J37)+(I49*ข้อมูล!J38)+(J49*ข้อมูล!J39))*100)/K1</f>
        <v>#DIV/0!</v>
      </c>
    </row>
    <row r="50" spans="2:11">
      <c r="B50" s="275" t="str">
        <f>ข้อมูลนักศึกษา!B51</f>
        <v/>
      </c>
      <c r="C50" s="284" t="str">
        <f>IF(B50="","",ข้อมูลนักศึกษา!C51)</f>
        <v/>
      </c>
      <c r="D50" s="284" t="str">
        <f>IF(B50="","",ข้อมูลนักศึกษา!D51)</f>
        <v/>
      </c>
      <c r="E50" s="37"/>
      <c r="F50" s="37"/>
      <c r="G50" s="37"/>
      <c r="H50" s="37"/>
      <c r="I50" s="37"/>
      <c r="J50" s="37"/>
      <c r="K50" s="278" t="e">
        <f>(((E50*ข้อมูล!J34)+(F50*ข้อมูล!J35)+(G50*ข้อมูล!J36)+(H50*ข้อมูล!J37)+(I50*ข้อมูล!J38)+(J50*ข้อมูล!J39))*100)/K1</f>
        <v>#DIV/0!</v>
      </c>
    </row>
    <row r="51" spans="2:11">
      <c r="B51" s="275" t="str">
        <f>ข้อมูลนักศึกษา!B52</f>
        <v/>
      </c>
      <c r="C51" s="284" t="str">
        <f>IF(B51="","",ข้อมูลนักศึกษา!C52)</f>
        <v/>
      </c>
      <c r="D51" s="284" t="str">
        <f>IF(B51="","",ข้อมูลนักศึกษา!D52)</f>
        <v/>
      </c>
      <c r="E51" s="37"/>
      <c r="F51" s="37"/>
      <c r="G51" s="37"/>
      <c r="H51" s="37"/>
      <c r="I51" s="37"/>
      <c r="J51" s="37"/>
      <c r="K51" s="278" t="e">
        <f>(((E51*ข้อมูล!J34)+(F51*ข้อมูล!J35)+(G51*ข้อมูล!J36)+(H51*ข้อมูล!J37)+(I51*ข้อมูล!J38)+(J51*ข้อมูล!J39))*100)/K1</f>
        <v>#DIV/0!</v>
      </c>
    </row>
    <row r="52" spans="2:11">
      <c r="B52" s="275" t="str">
        <f>ข้อมูลนักศึกษา!B53</f>
        <v/>
      </c>
      <c r="C52" s="284" t="str">
        <f>IF(B52="","",ข้อมูลนักศึกษา!C53)</f>
        <v/>
      </c>
      <c r="D52" s="284" t="str">
        <f>IF(B52="","",ข้อมูลนักศึกษา!D53)</f>
        <v/>
      </c>
      <c r="E52" s="37"/>
      <c r="F52" s="37"/>
      <c r="G52" s="37"/>
      <c r="H52" s="37"/>
      <c r="I52" s="37"/>
      <c r="J52" s="37"/>
      <c r="K52" s="278" t="e">
        <f>(((E52*ข้อมูล!J34)+(F52*ข้อมูล!J35)+(G52*ข้อมูล!J36)+(H52*ข้อมูล!J37)+(I52*ข้อมูล!J38)+(J52*ข้อมูล!J39))*100)/K1</f>
        <v>#DIV/0!</v>
      </c>
    </row>
    <row r="53" spans="2:11">
      <c r="B53" s="275" t="str">
        <f>ข้อมูลนักศึกษา!B54</f>
        <v/>
      </c>
      <c r="C53" s="284" t="str">
        <f>IF(B53="","",ข้อมูลนักศึกษา!C54)</f>
        <v/>
      </c>
      <c r="D53" s="284" t="str">
        <f>IF(B53="","",ข้อมูลนักศึกษา!D54)</f>
        <v/>
      </c>
      <c r="E53" s="37"/>
      <c r="F53" s="37"/>
      <c r="G53" s="37"/>
      <c r="H53" s="37"/>
      <c r="I53" s="37"/>
      <c r="J53" s="37"/>
      <c r="K53" s="278" t="e">
        <f>(((E53*ข้อมูล!J34)+(F53*ข้อมูล!J35)+(G53*ข้อมูล!J36)+(H53*ข้อมูล!J37)+(I53*ข้อมูล!J38)+(J53*ข้อมูล!J39))*100)/K1</f>
        <v>#DIV/0!</v>
      </c>
    </row>
    <row r="54" spans="2:11">
      <c r="B54" s="275" t="str">
        <f>ข้อมูลนักศึกษา!B55</f>
        <v/>
      </c>
      <c r="C54" s="284" t="str">
        <f>IF(B54="","",ข้อมูลนักศึกษา!C55)</f>
        <v/>
      </c>
      <c r="D54" s="284" t="str">
        <f>IF(B54="","",ข้อมูลนักศึกษา!D55)</f>
        <v/>
      </c>
      <c r="E54" s="37"/>
      <c r="F54" s="37"/>
      <c r="G54" s="37"/>
      <c r="H54" s="37"/>
      <c r="I54" s="37"/>
      <c r="J54" s="37"/>
      <c r="K54" s="278" t="e">
        <f>(((E54*ข้อมูล!J34)+(F54*ข้อมูล!J35)+(G54*ข้อมูล!J36)+(H54*ข้อมูล!J37)+(I54*ข้อมูล!J38)+(J54*ข้อมูล!J39))*100)/K1</f>
        <v>#DIV/0!</v>
      </c>
    </row>
    <row r="55" spans="2:11">
      <c r="B55" s="275" t="str">
        <f>ข้อมูลนักศึกษา!B56</f>
        <v/>
      </c>
      <c r="C55" s="284" t="str">
        <f>IF(B55="","",ข้อมูลนักศึกษา!C56)</f>
        <v/>
      </c>
      <c r="D55" s="284" t="str">
        <f>IF(B55="","",ข้อมูลนักศึกษา!D56)</f>
        <v/>
      </c>
      <c r="E55" s="37"/>
      <c r="F55" s="37"/>
      <c r="G55" s="37"/>
      <c r="H55" s="37"/>
      <c r="I55" s="37"/>
      <c r="J55" s="37"/>
      <c r="K55" s="278" t="e">
        <f>(((E55*ข้อมูล!J34)+(F55*ข้อมูล!J35)+(G55*ข้อมูล!J36)+(H55*ข้อมูล!J37)+(I55*ข้อมูล!J38)+(J55*ข้อมูล!J39))*100)/K1</f>
        <v>#DIV/0!</v>
      </c>
    </row>
    <row r="56" spans="2:11">
      <c r="B56" s="275" t="str">
        <f>ข้อมูลนักศึกษา!B57</f>
        <v/>
      </c>
      <c r="C56" s="284" t="str">
        <f>IF(B56="","",ข้อมูลนักศึกษา!C57)</f>
        <v/>
      </c>
      <c r="D56" s="284" t="str">
        <f>IF(B56="","",ข้อมูลนักศึกษา!D57)</f>
        <v/>
      </c>
      <c r="E56" s="37"/>
      <c r="F56" s="37"/>
      <c r="G56" s="37"/>
      <c r="H56" s="37"/>
      <c r="I56" s="37"/>
      <c r="J56" s="37"/>
      <c r="K56" s="278" t="e">
        <f>(((E56*ข้อมูล!J34)+(F56*ข้อมูล!J35)+(G56*ข้อมูล!J36)+(H56*ข้อมูล!J37)+(I56*ข้อมูล!J38)+(J56*ข้อมูล!J39))*100)/K1</f>
        <v>#DIV/0!</v>
      </c>
    </row>
    <row r="57" spans="2:11">
      <c r="B57" s="275" t="str">
        <f>ข้อมูลนักศึกษา!B58</f>
        <v/>
      </c>
      <c r="C57" s="284" t="str">
        <f>IF(B57="","",ข้อมูลนักศึกษา!C58)</f>
        <v/>
      </c>
      <c r="D57" s="284" t="str">
        <f>IF(B57="","",ข้อมูลนักศึกษา!D58)</f>
        <v/>
      </c>
      <c r="E57" s="37"/>
      <c r="F57" s="37"/>
      <c r="G57" s="37"/>
      <c r="H57" s="37"/>
      <c r="I57" s="37"/>
      <c r="J57" s="37"/>
      <c r="K57" s="278" t="e">
        <f>(((E57*ข้อมูล!J34)+(F57*ข้อมูล!J35)+(G57*ข้อมูล!J36)+(H57*ข้อมูล!J37)+(I57*ข้อมูล!J38)+(J57*ข้อมูล!J39))*100)/K1</f>
        <v>#DIV/0!</v>
      </c>
    </row>
    <row r="58" spans="2:11">
      <c r="B58" s="275" t="str">
        <f>ข้อมูลนักศึกษา!B59</f>
        <v/>
      </c>
      <c r="C58" s="284" t="str">
        <f>IF(B58="","",ข้อมูลนักศึกษา!C59)</f>
        <v/>
      </c>
      <c r="D58" s="284" t="str">
        <f>IF(B58="","",ข้อมูลนักศึกษา!D59)</f>
        <v/>
      </c>
      <c r="E58" s="37"/>
      <c r="F58" s="37"/>
      <c r="G58" s="37"/>
      <c r="H58" s="37"/>
      <c r="I58" s="37"/>
      <c r="J58" s="37"/>
      <c r="K58" s="278" t="e">
        <f>(((E58*ข้อมูล!J34)+(F58*ข้อมูล!J35)+(G58*ข้อมูล!J36)+(H58*ข้อมูล!J37)+(I58*ข้อมูล!J38)+(J58*ข้อมูล!J39))*100)/K1</f>
        <v>#DIV/0!</v>
      </c>
    </row>
    <row r="59" spans="2:11">
      <c r="B59" s="275" t="str">
        <f>ข้อมูลนักศึกษา!B60</f>
        <v/>
      </c>
      <c r="C59" s="284" t="str">
        <f>IF(B59="","",ข้อมูลนักศึกษา!C60)</f>
        <v/>
      </c>
      <c r="D59" s="284" t="str">
        <f>IF(B59="","",ข้อมูลนักศึกษา!D60)</f>
        <v/>
      </c>
      <c r="E59" s="37"/>
      <c r="F59" s="37"/>
      <c r="G59" s="37"/>
      <c r="H59" s="37"/>
      <c r="I59" s="37"/>
      <c r="J59" s="37"/>
      <c r="K59" s="278" t="e">
        <f>(((E59*ข้อมูล!J34)+(F59*ข้อมูล!J35)+(G59*ข้อมูล!J36)+(H59*ข้อมูล!J37)+(I59*ข้อมูล!J38)+(J59*ข้อมูล!J39))*100)/K1</f>
        <v>#DIV/0!</v>
      </c>
    </row>
    <row r="60" spans="2:11">
      <c r="B60" s="275" t="str">
        <f>ข้อมูลนักศึกษา!B61</f>
        <v/>
      </c>
      <c r="C60" s="284" t="str">
        <f>IF(B60="","",ข้อมูลนักศึกษา!C61)</f>
        <v/>
      </c>
      <c r="D60" s="284" t="str">
        <f>IF(B60="","",ข้อมูลนักศึกษา!D61)</f>
        <v/>
      </c>
      <c r="E60" s="37"/>
      <c r="F60" s="37"/>
      <c r="G60" s="37"/>
      <c r="H60" s="37"/>
      <c r="I60" s="37"/>
      <c r="J60" s="37"/>
      <c r="K60" s="278" t="e">
        <f>(((E60*ข้อมูล!J34)+(F60*ข้อมูล!J35)+(G60*ข้อมูล!J36)+(H60*ข้อมูล!J37)+(I60*ข้อมูล!J38)+(J60*ข้อมูล!J39))*100)/K1</f>
        <v>#DIV/0!</v>
      </c>
    </row>
    <row r="61" spans="2:11">
      <c r="B61" s="275" t="str">
        <f>ข้อมูลนักศึกษา!B62</f>
        <v/>
      </c>
      <c r="C61" s="284" t="str">
        <f>IF(B61="","",ข้อมูลนักศึกษา!C62)</f>
        <v/>
      </c>
      <c r="D61" s="284" t="str">
        <f>IF(B61="","",ข้อมูลนักศึกษา!D62)</f>
        <v/>
      </c>
      <c r="E61" s="37"/>
      <c r="F61" s="37"/>
      <c r="G61" s="37"/>
      <c r="H61" s="37"/>
      <c r="I61" s="37"/>
      <c r="J61" s="37"/>
      <c r="K61" s="278" t="e">
        <f>(((E61*ข้อมูล!J34)+(F61*ข้อมูล!J35)+(G61*ข้อมูล!J36)+(H61*ข้อมูล!J37)+(I61*ข้อมูล!J38)+(J61*ข้อมูล!J39))*100)/K1</f>
        <v>#DIV/0!</v>
      </c>
    </row>
    <row r="62" spans="2:11">
      <c r="B62" s="275" t="str">
        <f>ข้อมูลนักศึกษา!B63</f>
        <v/>
      </c>
      <c r="C62" s="284" t="str">
        <f>IF(B62="","",ข้อมูลนักศึกษา!C63)</f>
        <v/>
      </c>
      <c r="D62" s="284" t="str">
        <f>IF(B62="","",ข้อมูลนักศึกษา!D63)</f>
        <v/>
      </c>
      <c r="E62" s="37"/>
      <c r="F62" s="37"/>
      <c r="G62" s="37"/>
      <c r="H62" s="37"/>
      <c r="I62" s="37"/>
      <c r="J62" s="37"/>
      <c r="K62" s="278" t="e">
        <f>(((E62*ข้อมูล!J34)+(F62*ข้อมูล!J35)+(G62*ข้อมูล!J36)+(H62*ข้อมูล!J37)+(I62*ข้อมูล!J38)+(J62*ข้อมูล!J39))*100)/K1</f>
        <v>#DIV/0!</v>
      </c>
    </row>
    <row r="63" spans="2:11">
      <c r="B63" s="275" t="str">
        <f>ข้อมูลนักศึกษา!B64</f>
        <v/>
      </c>
      <c r="C63" s="284" t="str">
        <f>IF(B63="","",ข้อมูลนักศึกษา!C64)</f>
        <v/>
      </c>
      <c r="D63" s="284" t="str">
        <f>IF(B63="","",ข้อมูลนักศึกษา!D64)</f>
        <v/>
      </c>
      <c r="E63" s="37"/>
      <c r="F63" s="37"/>
      <c r="G63" s="37"/>
      <c r="H63" s="37"/>
      <c r="I63" s="37"/>
      <c r="J63" s="37"/>
      <c r="K63" s="278" t="e">
        <f>(((E63*ข้อมูล!J34)+(F63*ข้อมูล!J35)+(G63*ข้อมูล!J36)+(H63*ข้อมูล!J37)+(I63*ข้อมูล!J38)+(J63*ข้อมูล!J39))*100)/K1</f>
        <v>#DIV/0!</v>
      </c>
    </row>
    <row r="64" spans="2:11">
      <c r="B64" s="275" t="str">
        <f>ข้อมูลนักศึกษา!B65</f>
        <v/>
      </c>
      <c r="C64" s="284" t="str">
        <f>IF(B64="","",ข้อมูลนักศึกษา!C65)</f>
        <v/>
      </c>
      <c r="D64" s="284" t="str">
        <f>IF(B64="","",ข้อมูลนักศึกษา!D65)</f>
        <v/>
      </c>
      <c r="E64" s="37"/>
      <c r="F64" s="37"/>
      <c r="G64" s="37"/>
      <c r="H64" s="37"/>
      <c r="I64" s="37"/>
      <c r="J64" s="37"/>
      <c r="K64" s="278" t="e">
        <f>(((E64*ข้อมูล!J34)+(F64*ข้อมูล!J35)+(G64*ข้อมูล!J36)+(H64*ข้อมูล!J37)+(I64*ข้อมูล!J38)+(J64*ข้อมูล!J39))*100)/K1</f>
        <v>#DIV/0!</v>
      </c>
    </row>
    <row r="65" spans="2:11">
      <c r="B65" s="275" t="str">
        <f>ข้อมูลนักศึกษา!B66</f>
        <v/>
      </c>
      <c r="C65" s="284" t="str">
        <f>IF(B65="","",ข้อมูลนักศึกษา!C66)</f>
        <v/>
      </c>
      <c r="D65" s="284" t="str">
        <f>IF(B65="","",ข้อมูลนักศึกษา!D66)</f>
        <v/>
      </c>
      <c r="E65" s="37"/>
      <c r="F65" s="37"/>
      <c r="G65" s="37"/>
      <c r="H65" s="37"/>
      <c r="I65" s="37"/>
      <c r="J65" s="37"/>
      <c r="K65" s="278" t="e">
        <f>(((E65*ข้อมูล!J34)+(F65*ข้อมูล!J35)+(G65*ข้อมูล!J36)+(H65*ข้อมูล!J37)+(I65*ข้อมูล!J38)+(J65*ข้อมูล!J39))*100)/K1</f>
        <v>#DIV/0!</v>
      </c>
    </row>
    <row r="66" spans="2:11">
      <c r="B66" s="275" t="str">
        <f>ข้อมูลนักศึกษา!B67</f>
        <v/>
      </c>
      <c r="C66" s="284" t="str">
        <f>IF(B66="","",ข้อมูลนักศึกษา!C67)</f>
        <v/>
      </c>
      <c r="D66" s="284" t="str">
        <f>IF(B66="","",ข้อมูลนักศึกษา!D67)</f>
        <v/>
      </c>
      <c r="E66" s="37"/>
      <c r="F66" s="37"/>
      <c r="G66" s="37"/>
      <c r="H66" s="37"/>
      <c r="I66" s="37"/>
      <c r="J66" s="37"/>
      <c r="K66" s="278" t="e">
        <f>(((E66*ข้อมูล!J34)+(F66*ข้อมูล!J35)+(G66*ข้อมูล!J36)+(H66*ข้อมูล!J37)+(I66*ข้อมูล!J38)+(J66*ข้อมูล!J39))*100)/K1</f>
        <v>#DIV/0!</v>
      </c>
    </row>
    <row r="67" spans="2:11">
      <c r="B67" s="275" t="str">
        <f>ข้อมูลนักศึกษา!B68</f>
        <v/>
      </c>
      <c r="C67" s="284" t="str">
        <f>IF(B67="","",ข้อมูลนักศึกษา!C68)</f>
        <v/>
      </c>
      <c r="D67" s="284" t="str">
        <f>IF(B67="","",ข้อมูลนักศึกษา!D68)</f>
        <v/>
      </c>
      <c r="E67" s="37"/>
      <c r="F67" s="37"/>
      <c r="G67" s="37"/>
      <c r="H67" s="37"/>
      <c r="I67" s="37"/>
      <c r="J67" s="37"/>
      <c r="K67" s="278" t="e">
        <f>(((E67*ข้อมูล!J34)+(F67*ข้อมูล!J35)+(G67*ข้อมูล!J36)+(H67*ข้อมูล!J37)+(I67*ข้อมูล!J38)+(J67*ข้อมูล!J39))*100)/K1</f>
        <v>#DIV/0!</v>
      </c>
    </row>
    <row r="68" spans="2:11">
      <c r="B68" s="275" t="str">
        <f>ข้อมูลนักศึกษา!B69</f>
        <v/>
      </c>
      <c r="C68" s="284" t="str">
        <f>IF(B68="","",ข้อมูลนักศึกษา!C69)</f>
        <v/>
      </c>
      <c r="D68" s="284" t="str">
        <f>IF(B68="","",ข้อมูลนักศึกษา!D69)</f>
        <v/>
      </c>
      <c r="E68" s="37"/>
      <c r="F68" s="37"/>
      <c r="G68" s="37"/>
      <c r="H68" s="37"/>
      <c r="I68" s="37"/>
      <c r="J68" s="37"/>
      <c r="K68" s="278" t="e">
        <f>(((E68*ข้อมูล!J34)+(F68*ข้อมูล!J35)+(G68*ข้อมูล!J36)+(H68*ข้อมูล!J37)+(I68*ข้อมูล!J38)+(J68*ข้อมูล!J39))*100)/K1</f>
        <v>#DIV/0!</v>
      </c>
    </row>
    <row r="69" spans="2:11">
      <c r="B69" s="275" t="str">
        <f>ข้อมูลนักศึกษา!B70</f>
        <v/>
      </c>
      <c r="C69" s="284" t="str">
        <f>IF(B69="","",ข้อมูลนักศึกษา!C70)</f>
        <v/>
      </c>
      <c r="D69" s="284" t="str">
        <f>IF(B69="","",ข้อมูลนักศึกษา!D70)</f>
        <v/>
      </c>
      <c r="E69" s="37"/>
      <c r="F69" s="37"/>
      <c r="G69" s="37"/>
      <c r="H69" s="37"/>
      <c r="I69" s="37"/>
      <c r="J69" s="37"/>
      <c r="K69" s="278" t="e">
        <f>(((E69*ข้อมูล!J34)+(F69*ข้อมูล!J35)+(G69*ข้อมูล!J36)+(H69*ข้อมูล!J37)+(I69*ข้อมูล!J38)+(J69*ข้อมูล!J39))*100)/K1</f>
        <v>#DIV/0!</v>
      </c>
    </row>
    <row r="70" spans="2:11">
      <c r="B70" s="275" t="str">
        <f>ข้อมูลนักศึกษา!B71</f>
        <v/>
      </c>
      <c r="C70" s="284" t="str">
        <f>IF(B70="","",ข้อมูลนักศึกษา!C71)</f>
        <v/>
      </c>
      <c r="D70" s="284" t="str">
        <f>IF(B70="","",ข้อมูลนักศึกษา!D71)</f>
        <v/>
      </c>
      <c r="E70" s="37"/>
      <c r="F70" s="37"/>
      <c r="G70" s="37"/>
      <c r="H70" s="37"/>
      <c r="I70" s="37"/>
      <c r="J70" s="37"/>
      <c r="K70" s="278" t="e">
        <f>(((E70*ข้อมูล!J34)+(F70*ข้อมูล!J35)+(G70*ข้อมูล!J36)+(H70*ข้อมูล!J37)+(I70*ข้อมูล!J38)+(J70*ข้อมูล!J39))*100)/K1</f>
        <v>#DIV/0!</v>
      </c>
    </row>
    <row r="71" spans="2:11">
      <c r="B71" s="275" t="str">
        <f>ข้อมูลนักศึกษา!B72</f>
        <v/>
      </c>
      <c r="C71" s="284" t="str">
        <f>IF(B71="","",ข้อมูลนักศึกษา!C72)</f>
        <v/>
      </c>
      <c r="D71" s="284" t="str">
        <f>IF(B71="","",ข้อมูลนักศึกษา!D72)</f>
        <v/>
      </c>
      <c r="E71" s="37"/>
      <c r="F71" s="37"/>
      <c r="G71" s="37"/>
      <c r="H71" s="37"/>
      <c r="I71" s="37"/>
      <c r="J71" s="37"/>
      <c r="K71" s="278" t="e">
        <f>(((E71*ข้อมูล!J34)+(F71*ข้อมูล!J35)+(G71*ข้อมูล!J36)+(H71*ข้อมูล!J37)+(I71*ข้อมูล!J38)+(J71*ข้อมูล!J39))*100)/K1</f>
        <v>#DIV/0!</v>
      </c>
    </row>
    <row r="72" spans="2:11">
      <c r="B72" s="275" t="str">
        <f>ข้อมูลนักศึกษา!B73</f>
        <v/>
      </c>
      <c r="C72" s="284" t="str">
        <f>IF(B72="","",ข้อมูลนักศึกษา!C73)</f>
        <v/>
      </c>
      <c r="D72" s="284" t="str">
        <f>IF(B72="","",ข้อมูลนักศึกษา!D73)</f>
        <v/>
      </c>
      <c r="E72" s="37"/>
      <c r="F72" s="37"/>
      <c r="G72" s="37"/>
      <c r="H72" s="37"/>
      <c r="I72" s="37"/>
      <c r="J72" s="37"/>
      <c r="K72" s="278" t="e">
        <f>(((E72*ข้อมูล!J34)+(F72*ข้อมูล!J35)+(G72*ข้อมูล!J36)+(H72*ข้อมูล!J37)+(I72*ข้อมูล!J38)+(J72*ข้อมูล!J39))*100)/K1</f>
        <v>#DIV/0!</v>
      </c>
    </row>
    <row r="73" spans="2:11">
      <c r="B73" s="275" t="str">
        <f>ข้อมูลนักศึกษา!B74</f>
        <v/>
      </c>
      <c r="C73" s="284" t="str">
        <f>IF(B73="","",ข้อมูลนักศึกษา!C74)</f>
        <v/>
      </c>
      <c r="D73" s="284" t="str">
        <f>IF(B73="","",ข้อมูลนักศึกษา!D74)</f>
        <v/>
      </c>
      <c r="E73" s="37"/>
      <c r="F73" s="37"/>
      <c r="G73" s="37"/>
      <c r="H73" s="37"/>
      <c r="I73" s="37"/>
      <c r="J73" s="37"/>
      <c r="K73" s="278" t="e">
        <f>(((E73*ข้อมูล!J34)+(F73*ข้อมูล!J35)+(G73*ข้อมูล!J36)+(H73*ข้อมูล!J37)+(I73*ข้อมูล!J38)+(J73*ข้อมูล!J39))*100)/K1</f>
        <v>#DIV/0!</v>
      </c>
    </row>
    <row r="74" spans="2:11">
      <c r="B74" s="275" t="str">
        <f>ข้อมูลนักศึกษา!B75</f>
        <v/>
      </c>
      <c r="C74" s="284" t="str">
        <f>IF(B74="","",ข้อมูลนักศึกษา!C75)</f>
        <v/>
      </c>
      <c r="D74" s="284" t="str">
        <f>IF(B74="","",ข้อมูลนักศึกษา!D75)</f>
        <v/>
      </c>
      <c r="E74" s="37"/>
      <c r="F74" s="37"/>
      <c r="G74" s="37"/>
      <c r="H74" s="37"/>
      <c r="I74" s="37"/>
      <c r="J74" s="37"/>
      <c r="K74" s="278" t="e">
        <f>(((E74*ข้อมูล!J34)+(F74*ข้อมูล!J35)+(G74*ข้อมูล!J36)+(H74*ข้อมูล!J37)+(I74*ข้อมูล!J38)+(J74*ข้อมูล!J39))*100)/K1</f>
        <v>#DIV/0!</v>
      </c>
    </row>
  </sheetData>
  <sheetProtection algorithmName="SHA-512" hashValue="MP+msr1f7tAsBT0rD/vm7tNsYV+K2eOLnOXTu1e1GR94MCGMxjknnprZhuVdHLxufcOCNrpvYOVDfzuBV6Ki4A==" saltValue="jaH9rpqg8k/WsWBKw+0KRQ==" spinCount="100000" sheet="1" objects="1" scenarios="1" selectLockedCells="1"/>
  <mergeCells count="10">
    <mergeCell ref="L5:M5"/>
    <mergeCell ref="L6:M6"/>
    <mergeCell ref="L7:M7"/>
    <mergeCell ref="L8:M8"/>
    <mergeCell ref="B1:B3"/>
    <mergeCell ref="C1:C3"/>
    <mergeCell ref="D1:D3"/>
    <mergeCell ref="E1:J1"/>
    <mergeCell ref="K3:N3"/>
    <mergeCell ref="L1:M2"/>
  </mergeCells>
  <conditionalFormatting sqref="E3:J3">
    <cfRule type="cellIs" dxfId="146" priority="9" operator="equal">
      <formula>0</formula>
    </cfRule>
    <cfRule type="cellIs" dxfId="145" priority="10" operator="greaterThan">
      <formula>0</formula>
    </cfRule>
  </conditionalFormatting>
  <conditionalFormatting sqref="E2">
    <cfRule type="notContainsBlanks" dxfId="144" priority="8">
      <formula>LEN(TRIM(E2))&gt;0</formula>
    </cfRule>
  </conditionalFormatting>
  <conditionalFormatting sqref="F2">
    <cfRule type="notContainsBlanks" dxfId="143" priority="7">
      <formula>LEN(TRIM(F2))&gt;0</formula>
    </cfRule>
  </conditionalFormatting>
  <conditionalFormatting sqref="G2">
    <cfRule type="notContainsBlanks" dxfId="142" priority="6">
      <formula>LEN(TRIM(G2))&gt;0</formula>
    </cfRule>
  </conditionalFormatting>
  <conditionalFormatting sqref="H2">
    <cfRule type="notContainsBlanks" dxfId="141" priority="5">
      <formula>LEN(TRIM(H2))&gt;0</formula>
    </cfRule>
  </conditionalFormatting>
  <conditionalFormatting sqref="I2">
    <cfRule type="notContainsBlanks" dxfId="140" priority="4">
      <formula>LEN(TRIM(I2))&gt;0</formula>
    </cfRule>
  </conditionalFormatting>
  <conditionalFormatting sqref="J2">
    <cfRule type="notContainsBlanks" dxfId="139" priority="3">
      <formula>LEN(TRIM(J2))&gt;0</formula>
    </cfRule>
  </conditionalFormatting>
  <conditionalFormatting sqref="E4:J4 E41:J74 J5:J40">
    <cfRule type="cellIs" dxfId="138" priority="2" operator="equal">
      <formula>0</formula>
    </cfRule>
  </conditionalFormatting>
  <conditionalFormatting sqref="E5:I40">
    <cfRule type="cellIs" dxfId="137" priority="1" operator="equal">
      <formula>0</formula>
    </cfRule>
  </conditionalFormatting>
  <pageMargins left="0.7" right="0.7" top="0.75" bottom="0.75" header="0.3" footer="0.3"/>
  <drawing r:id="rId1"/>
  <picture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N74"/>
  <sheetViews>
    <sheetView showGridLines="0" showRowColHeaders="0" zoomScale="120" zoomScaleNormal="120" workbookViewId="0">
      <pane ySplit="3" topLeftCell="A4" activePane="bottomLeft" state="frozen"/>
      <selection activeCell="P22" sqref="P22"/>
      <selection pane="bottomLeft" activeCell="E4" sqref="E4"/>
    </sheetView>
  </sheetViews>
  <sheetFormatPr defaultColWidth="9" defaultRowHeight="21"/>
  <cols>
    <col min="1" max="1" width="5.1796875" style="270" customWidth="1"/>
    <col min="2" max="2" width="5.1796875" style="277" customWidth="1"/>
    <col min="3" max="3" width="14.7265625" style="270" customWidth="1"/>
    <col min="4" max="4" width="21.1796875" style="270" customWidth="1"/>
    <col min="5" max="10" width="10.81640625" style="270" customWidth="1"/>
    <col min="11" max="11" width="8.26953125" style="276" customWidth="1"/>
    <col min="12" max="14" width="8.26953125" style="270" customWidth="1"/>
    <col min="15" max="15" width="9" style="270" customWidth="1"/>
    <col min="16" max="16384" width="9" style="270"/>
  </cols>
  <sheetData>
    <row r="1" spans="2:14" s="269" customFormat="1" ht="18.75" customHeight="1">
      <c r="B1" s="481" t="s">
        <v>0</v>
      </c>
      <c r="C1" s="492" t="s">
        <v>1</v>
      </c>
      <c r="D1" s="492" t="s">
        <v>42</v>
      </c>
      <c r="E1" s="482" t="s">
        <v>137</v>
      </c>
      <c r="F1" s="483"/>
      <c r="G1" s="483"/>
      <c r="H1" s="483"/>
      <c r="I1" s="483"/>
      <c r="J1" s="484"/>
      <c r="K1" s="279">
        <f>SUM(E3:J3)</f>
        <v>0</v>
      </c>
      <c r="L1" s="485" t="s">
        <v>59</v>
      </c>
      <c r="M1" s="485"/>
      <c r="N1" s="272">
        <f>ข้อมูล!L10</f>
        <v>0</v>
      </c>
    </row>
    <row r="2" spans="2:14" s="269" customFormat="1" ht="18.75" customHeight="1" thickBot="1">
      <c r="B2" s="481"/>
      <c r="C2" s="492"/>
      <c r="D2" s="492"/>
      <c r="E2" s="273" t="str">
        <f>IF(ข้อมูล!M10=1,ข้อมูล!M2," ")</f>
        <v xml:space="preserve"> </v>
      </c>
      <c r="F2" s="273" t="str">
        <f>IF(ข้อมูล!N10=1,ข้อมูล!N2," ")</f>
        <v xml:space="preserve"> </v>
      </c>
      <c r="G2" s="273" t="str">
        <f>IF(ข้อมูล!O10=1,ข้อมูล!O2," ")</f>
        <v xml:space="preserve"> </v>
      </c>
      <c r="H2" s="273" t="str">
        <f>IF(ข้อมูล!P10=1,ข้อมูล!P2," ")</f>
        <v xml:space="preserve"> </v>
      </c>
      <c r="I2" s="273" t="str">
        <f>IF(ข้อมูล!Q10=1,ข้อมูล!Q2," ")</f>
        <v xml:space="preserve"> </v>
      </c>
      <c r="J2" s="273" t="str">
        <f>IF(ข้อมูล!R10=1,ข้อมูล!R2," ")</f>
        <v xml:space="preserve"> </v>
      </c>
      <c r="K2" s="280"/>
      <c r="L2" s="485"/>
      <c r="M2" s="485"/>
      <c r="N2" s="274" t="s">
        <v>13</v>
      </c>
    </row>
    <row r="3" spans="2:14" s="269" customFormat="1" ht="18" customHeight="1">
      <c r="B3" s="481"/>
      <c r="C3" s="492"/>
      <c r="D3" s="492"/>
      <c r="E3" s="273">
        <f>IF(ข้อมูล!M10=1,ข้อมูล!C15,0)</f>
        <v>0</v>
      </c>
      <c r="F3" s="273">
        <f>IF(ข้อมูล!N10=1,ข้อมูล!C16,0)</f>
        <v>0</v>
      </c>
      <c r="G3" s="273">
        <f>IF(ข้อมูล!O10=1,ข้อมูล!C17,0)</f>
        <v>0</v>
      </c>
      <c r="H3" s="273">
        <f>IF(ข้อมูล!P10=1,ข้อมูล!C18,0)</f>
        <v>0</v>
      </c>
      <c r="I3" s="273">
        <f>IF(ข้อมูล!Q10=1,ข้อมูล!C19,0)</f>
        <v>0</v>
      </c>
      <c r="J3" s="273">
        <f>IF(ข้อมูล!R10=1,ข้อมูล!C20,0)</f>
        <v>0</v>
      </c>
      <c r="K3" s="488">
        <f>ข้อมูล!K10</f>
        <v>0</v>
      </c>
      <c r="L3" s="488"/>
      <c r="M3" s="488"/>
      <c r="N3" s="488"/>
    </row>
    <row r="4" spans="2:14">
      <c r="B4" s="275" t="str">
        <f>ข้อมูลนักศึกษา!B5</f>
        <v/>
      </c>
      <c r="C4" s="284" t="str">
        <f>IF(B4="","",ข้อมูลนักศึกษา!C5)</f>
        <v/>
      </c>
      <c r="D4" s="284" t="str">
        <f>IF(B4="","",ข้อมูลนักศึกษา!D5)</f>
        <v/>
      </c>
      <c r="E4" s="37"/>
      <c r="F4" s="37"/>
      <c r="G4" s="37"/>
      <c r="H4" s="37"/>
      <c r="I4" s="37"/>
      <c r="J4" s="37"/>
      <c r="K4" s="278" t="e">
        <f>(((E4*ข้อมูล!J34)+(F4*ข้อมูล!J35)+(G4*ข้อมูล!J36)+(H4*ข้อมูล!J37)+(I4*ข้อมูล!J38)+(J4*ข้อมูล!J39))*100)/K1</f>
        <v>#DIV/0!</v>
      </c>
    </row>
    <row r="5" spans="2:14">
      <c r="B5" s="275" t="str">
        <f>ข้อมูลนักศึกษา!B6</f>
        <v/>
      </c>
      <c r="C5" s="284" t="str">
        <f>IF(B5="","",ข้อมูลนักศึกษา!C6)</f>
        <v/>
      </c>
      <c r="D5" s="284" t="str">
        <f>IF(B5="","",ข้อมูลนักศึกษา!D6)</f>
        <v/>
      </c>
      <c r="E5" s="37"/>
      <c r="F5" s="37"/>
      <c r="G5" s="37"/>
      <c r="H5" s="37"/>
      <c r="I5" s="37"/>
      <c r="J5" s="37"/>
      <c r="K5" s="278" t="e">
        <f>(((E5*ข้อมูล!J34)+(F5*ข้อมูล!J35)+(G5*ข้อมูล!J36)+(H5*ข้อมูล!J37)+(I5*ข้อมูล!J38)+(J5*ข้อมูล!J39))*100)/K1</f>
        <v>#DIV/0!</v>
      </c>
      <c r="L5" s="486" t="s">
        <v>74</v>
      </c>
      <c r="M5" s="486"/>
    </row>
    <row r="6" spans="2:14">
      <c r="B6" s="275" t="str">
        <f>ข้อมูลนักศึกษา!B7</f>
        <v/>
      </c>
      <c r="C6" s="284" t="str">
        <f>IF(B6="","",ข้อมูลนักศึกษา!C7)</f>
        <v/>
      </c>
      <c r="D6" s="284" t="str">
        <f>IF(B6="","",ข้อมูลนักศึกษา!D7)</f>
        <v/>
      </c>
      <c r="E6" s="37"/>
      <c r="F6" s="37"/>
      <c r="G6" s="37"/>
      <c r="H6" s="37"/>
      <c r="I6" s="37"/>
      <c r="J6" s="37"/>
      <c r="K6" s="278" t="e">
        <f>(((E6*ข้อมูล!J34)+(F6*ข้อมูล!J35)+(G6*ข้อมูล!J36)+(H6*ข้อมูล!J37)+(I6*ข้อมูล!J38)+(J6*ข้อมูล!J39))*100)/K1</f>
        <v>#DIV/0!</v>
      </c>
      <c r="L6" s="489" t="s">
        <v>134</v>
      </c>
      <c r="M6" s="489"/>
    </row>
    <row r="7" spans="2:14">
      <c r="B7" s="275" t="str">
        <f>ข้อมูลนักศึกษา!B8</f>
        <v/>
      </c>
      <c r="C7" s="284" t="str">
        <f>IF(B7="","",ข้อมูลนักศึกษา!C8)</f>
        <v/>
      </c>
      <c r="D7" s="284" t="str">
        <f>IF(B7="","",ข้อมูลนักศึกษา!D8)</f>
        <v/>
      </c>
      <c r="E7" s="37"/>
      <c r="F7" s="37"/>
      <c r="G7" s="37"/>
      <c r="H7" s="37"/>
      <c r="I7" s="37"/>
      <c r="J7" s="37"/>
      <c r="K7" s="278" t="e">
        <f>(((E7*ข้อมูล!J34)+(F7*ข้อมูล!J35)+(G7*ข้อมูล!J36)+(H7*ข้อมูล!J37)+(I7*ข้อมูล!J38)+(J7*ข้อมูล!J39))*100)/K1</f>
        <v>#DIV/0!</v>
      </c>
      <c r="L7" s="486" t="s">
        <v>136</v>
      </c>
      <c r="M7" s="490"/>
    </row>
    <row r="8" spans="2:14">
      <c r="B8" s="275" t="str">
        <f>ข้อมูลนักศึกษา!B9</f>
        <v/>
      </c>
      <c r="C8" s="284" t="str">
        <f>IF(B8="","",ข้อมูลนักศึกษา!C9)</f>
        <v/>
      </c>
      <c r="D8" s="284" t="str">
        <f>IF(B8="","",ข้อมูลนักศึกษา!D9)</f>
        <v/>
      </c>
      <c r="E8" s="37"/>
      <c r="F8" s="37"/>
      <c r="G8" s="37"/>
      <c r="H8" s="37"/>
      <c r="I8" s="37"/>
      <c r="J8" s="37"/>
      <c r="K8" s="278" t="e">
        <f>(((E8*ข้อมูล!J34)+(F8*ข้อมูล!J35)+(G8*ข้อมูล!J36)+(H8*ข้อมูล!J37)+(I8*ข้อมูล!J38)+(J8*ข้อมูล!J39))*100)/K1</f>
        <v>#DIV/0!</v>
      </c>
      <c r="L8" s="491" t="s">
        <v>77</v>
      </c>
      <c r="M8" s="491"/>
    </row>
    <row r="9" spans="2:14">
      <c r="B9" s="275" t="str">
        <f>ข้อมูลนักศึกษา!B10</f>
        <v/>
      </c>
      <c r="C9" s="284" t="str">
        <f>IF(B9="","",ข้อมูลนักศึกษา!C10)</f>
        <v/>
      </c>
      <c r="D9" s="284" t="str">
        <f>IF(B9="","",ข้อมูลนักศึกษา!D10)</f>
        <v/>
      </c>
      <c r="E9" s="37"/>
      <c r="F9" s="37"/>
      <c r="G9" s="37"/>
      <c r="H9" s="37"/>
      <c r="I9" s="37"/>
      <c r="J9" s="37"/>
      <c r="K9" s="278" t="e">
        <f>(((E9*ข้อมูล!J34)+(F9*ข้อมูล!J35)+(G9*ข้อมูล!J36)+(H9*ข้อมูล!J37)+(I9*ข้อมูล!J38)+(J9*ข้อมูล!J39))*100)/K1</f>
        <v>#DIV/0!</v>
      </c>
    </row>
    <row r="10" spans="2:14">
      <c r="B10" s="275" t="str">
        <f>ข้อมูลนักศึกษา!B11</f>
        <v/>
      </c>
      <c r="C10" s="284" t="str">
        <f>IF(B10="","",ข้อมูลนักศึกษา!C11)</f>
        <v/>
      </c>
      <c r="D10" s="284" t="str">
        <f>IF(B10="","",ข้อมูลนักศึกษา!D11)</f>
        <v/>
      </c>
      <c r="E10" s="37"/>
      <c r="F10" s="37"/>
      <c r="G10" s="37"/>
      <c r="H10" s="37"/>
      <c r="I10" s="37"/>
      <c r="J10" s="37"/>
      <c r="K10" s="278" t="e">
        <f>(((E10*ข้อมูล!J34)+(F10*ข้อมูล!J35)+(G10*ข้อมูล!J36)+(H10*ข้อมูล!J37)+(I10*ข้อมูล!J38)+(J10*ข้อมูล!J39))*100)/K1</f>
        <v>#DIV/0!</v>
      </c>
    </row>
    <row r="11" spans="2:14">
      <c r="B11" s="275" t="str">
        <f>ข้อมูลนักศึกษา!B12</f>
        <v/>
      </c>
      <c r="C11" s="284" t="str">
        <f>IF(B11="","",ข้อมูลนักศึกษา!C12)</f>
        <v/>
      </c>
      <c r="D11" s="284" t="str">
        <f>IF(B11="","",ข้อมูลนักศึกษา!D12)</f>
        <v/>
      </c>
      <c r="E11" s="37"/>
      <c r="F11" s="37"/>
      <c r="G11" s="37"/>
      <c r="H11" s="37"/>
      <c r="I11" s="37"/>
      <c r="J11" s="37"/>
      <c r="K11" s="278" t="e">
        <f>(((E11*ข้อมูล!J34)+(F11*ข้อมูล!J35)+(G11*ข้อมูล!J36)+(H11*ข้อมูล!J37)+(I11*ข้อมูล!J38)+(J11*ข้อมูล!J39))*100)/K1</f>
        <v>#DIV/0!</v>
      </c>
    </row>
    <row r="12" spans="2:14">
      <c r="B12" s="275" t="str">
        <f>ข้อมูลนักศึกษา!B13</f>
        <v/>
      </c>
      <c r="C12" s="284" t="str">
        <f>IF(B12="","",ข้อมูลนักศึกษา!C13)</f>
        <v/>
      </c>
      <c r="D12" s="284" t="str">
        <f>IF(B12="","",ข้อมูลนักศึกษา!D13)</f>
        <v/>
      </c>
      <c r="E12" s="37"/>
      <c r="F12" s="37"/>
      <c r="G12" s="37"/>
      <c r="H12" s="37"/>
      <c r="I12" s="37"/>
      <c r="J12" s="37"/>
      <c r="K12" s="278" t="e">
        <f>(((E12*ข้อมูล!J34)+(F12*ข้อมูล!J35)+(G12*ข้อมูล!J36)+(H12*ข้อมูล!J37)+(I12*ข้อมูล!J38)+(J12*ข้อมูล!J39))*100)/K1</f>
        <v>#DIV/0!</v>
      </c>
    </row>
    <row r="13" spans="2:14">
      <c r="B13" s="275" t="str">
        <f>ข้อมูลนักศึกษา!B14</f>
        <v/>
      </c>
      <c r="C13" s="284" t="str">
        <f>IF(B13="","",ข้อมูลนักศึกษา!C14)</f>
        <v/>
      </c>
      <c r="D13" s="284" t="str">
        <f>IF(B13="","",ข้อมูลนักศึกษา!D14)</f>
        <v/>
      </c>
      <c r="E13" s="37"/>
      <c r="F13" s="37"/>
      <c r="G13" s="37"/>
      <c r="H13" s="37"/>
      <c r="I13" s="37"/>
      <c r="J13" s="37"/>
      <c r="K13" s="278" t="e">
        <f>(((E13*ข้อมูล!J34)+(F13*ข้อมูล!J35)+(G13*ข้อมูล!J36)+(H13*ข้อมูล!J37)+(I13*ข้อมูล!J38)+(J13*ข้อมูล!J39))*100)/K1</f>
        <v>#DIV/0!</v>
      </c>
    </row>
    <row r="14" spans="2:14">
      <c r="B14" s="275" t="str">
        <f>ข้อมูลนักศึกษา!B15</f>
        <v/>
      </c>
      <c r="C14" s="284" t="str">
        <f>IF(B14="","",ข้อมูลนักศึกษา!C15)</f>
        <v/>
      </c>
      <c r="D14" s="284" t="str">
        <f>IF(B14="","",ข้อมูลนักศึกษา!D15)</f>
        <v/>
      </c>
      <c r="E14" s="37"/>
      <c r="F14" s="37"/>
      <c r="G14" s="37"/>
      <c r="H14" s="37"/>
      <c r="I14" s="37"/>
      <c r="J14" s="37"/>
      <c r="K14" s="278" t="e">
        <f>(((E14*ข้อมูล!J34)+(F14*ข้อมูล!J35)+(G14*ข้อมูล!J36)+(H14*ข้อมูล!J37)+(I14*ข้อมูล!J38)+(J14*ข้อมูล!J39))*100)/K1</f>
        <v>#DIV/0!</v>
      </c>
    </row>
    <row r="15" spans="2:14">
      <c r="B15" s="275" t="str">
        <f>ข้อมูลนักศึกษา!B16</f>
        <v/>
      </c>
      <c r="C15" s="284" t="str">
        <f>IF(B15="","",ข้อมูลนักศึกษา!C16)</f>
        <v/>
      </c>
      <c r="D15" s="284" t="str">
        <f>IF(B15="","",ข้อมูลนักศึกษา!D16)</f>
        <v/>
      </c>
      <c r="E15" s="37"/>
      <c r="F15" s="37"/>
      <c r="G15" s="37"/>
      <c r="H15" s="37"/>
      <c r="I15" s="37"/>
      <c r="J15" s="37"/>
      <c r="K15" s="278" t="e">
        <f>(((E15*ข้อมูล!J34)+(F15*ข้อมูล!J35)+(G15*ข้อมูล!J36)+(H15*ข้อมูล!J37)+(I15*ข้อมูล!J38)+(J15*ข้อมูล!J39))*100)/K1</f>
        <v>#DIV/0!</v>
      </c>
    </row>
    <row r="16" spans="2:14">
      <c r="B16" s="275" t="str">
        <f>ข้อมูลนักศึกษา!B17</f>
        <v/>
      </c>
      <c r="C16" s="284" t="str">
        <f>IF(B16="","",ข้อมูลนักศึกษา!C17)</f>
        <v/>
      </c>
      <c r="D16" s="284" t="str">
        <f>IF(B16="","",ข้อมูลนักศึกษา!D17)</f>
        <v/>
      </c>
      <c r="E16" s="37"/>
      <c r="F16" s="37"/>
      <c r="G16" s="37"/>
      <c r="H16" s="37"/>
      <c r="I16" s="37"/>
      <c r="J16" s="37"/>
      <c r="K16" s="278" t="e">
        <f>(((E16*ข้อมูล!J34)+(F16*ข้อมูล!J35)+(G16*ข้อมูล!J36)+(H16*ข้อมูล!J37)+(I16*ข้อมูล!J38)+(J16*ข้อมูล!J39))*100)/K1</f>
        <v>#DIV/0!</v>
      </c>
    </row>
    <row r="17" spans="2:11">
      <c r="B17" s="275" t="str">
        <f>ข้อมูลนักศึกษา!B18</f>
        <v/>
      </c>
      <c r="C17" s="284" t="str">
        <f>IF(B17="","",ข้อมูลนักศึกษา!C18)</f>
        <v/>
      </c>
      <c r="D17" s="284" t="str">
        <f>IF(B17="","",ข้อมูลนักศึกษา!D18)</f>
        <v/>
      </c>
      <c r="E17" s="37"/>
      <c r="F17" s="37"/>
      <c r="G17" s="37"/>
      <c r="H17" s="37"/>
      <c r="I17" s="37"/>
      <c r="J17" s="37"/>
      <c r="K17" s="278" t="e">
        <f>(((E17*ข้อมูล!J34)+(F17*ข้อมูล!J35)+(G17*ข้อมูล!J36)+(H17*ข้อมูล!J37)+(I17*ข้อมูล!J38)+(J17*ข้อมูล!J39))*100)/K1</f>
        <v>#DIV/0!</v>
      </c>
    </row>
    <row r="18" spans="2:11">
      <c r="B18" s="275" t="str">
        <f>ข้อมูลนักศึกษา!B19</f>
        <v/>
      </c>
      <c r="C18" s="284" t="str">
        <f>IF(B18="","",ข้อมูลนักศึกษา!C19)</f>
        <v/>
      </c>
      <c r="D18" s="284" t="str">
        <f>IF(B18="","",ข้อมูลนักศึกษา!D19)</f>
        <v/>
      </c>
      <c r="E18" s="37"/>
      <c r="F18" s="37"/>
      <c r="G18" s="37"/>
      <c r="H18" s="37"/>
      <c r="I18" s="37"/>
      <c r="J18" s="37"/>
      <c r="K18" s="278" t="e">
        <f>(((E18*ข้อมูล!J34)+(F18*ข้อมูล!J35)+(G18*ข้อมูล!J36)+(H18*ข้อมูล!J37)+(I18*ข้อมูล!J38)+(J18*ข้อมูล!J39))*100)/K1</f>
        <v>#DIV/0!</v>
      </c>
    </row>
    <row r="19" spans="2:11">
      <c r="B19" s="275" t="str">
        <f>ข้อมูลนักศึกษา!B20</f>
        <v/>
      </c>
      <c r="C19" s="284" t="str">
        <f>IF(B19="","",ข้อมูลนักศึกษา!C20)</f>
        <v/>
      </c>
      <c r="D19" s="284" t="str">
        <f>IF(B19="","",ข้อมูลนักศึกษา!D20)</f>
        <v/>
      </c>
      <c r="E19" s="37"/>
      <c r="F19" s="37"/>
      <c r="G19" s="37"/>
      <c r="H19" s="37"/>
      <c r="I19" s="37"/>
      <c r="J19" s="37"/>
      <c r="K19" s="278" t="e">
        <f>(((E19*ข้อมูล!J34)+(F19*ข้อมูล!J35)+(G19*ข้อมูล!J36)+(H19*ข้อมูล!J37)+(I19*ข้อมูล!J38)+(J19*ข้อมูล!J39))*100)/K1</f>
        <v>#DIV/0!</v>
      </c>
    </row>
    <row r="20" spans="2:11">
      <c r="B20" s="275" t="str">
        <f>ข้อมูลนักศึกษา!B21</f>
        <v/>
      </c>
      <c r="C20" s="284" t="str">
        <f>IF(B20="","",ข้อมูลนักศึกษา!C21)</f>
        <v/>
      </c>
      <c r="D20" s="284" t="str">
        <f>IF(B20="","",ข้อมูลนักศึกษา!D21)</f>
        <v/>
      </c>
      <c r="E20" s="37"/>
      <c r="F20" s="37"/>
      <c r="G20" s="37"/>
      <c r="H20" s="37"/>
      <c r="I20" s="37"/>
      <c r="J20" s="37"/>
      <c r="K20" s="278" t="e">
        <f>(((E20*ข้อมูล!J34)+(F20*ข้อมูล!J35)+(G20*ข้อมูล!J36)+(H20*ข้อมูล!J37)+(I20*ข้อมูล!J38)+(J20*ข้อมูล!J39))*100)/K1</f>
        <v>#DIV/0!</v>
      </c>
    </row>
    <row r="21" spans="2:11">
      <c r="B21" s="275" t="str">
        <f>ข้อมูลนักศึกษา!B22</f>
        <v/>
      </c>
      <c r="C21" s="284" t="str">
        <f>IF(B21="","",ข้อมูลนักศึกษา!C22)</f>
        <v/>
      </c>
      <c r="D21" s="284" t="str">
        <f>IF(B21="","",ข้อมูลนักศึกษา!D22)</f>
        <v/>
      </c>
      <c r="E21" s="37"/>
      <c r="F21" s="37"/>
      <c r="G21" s="37"/>
      <c r="H21" s="37"/>
      <c r="I21" s="37"/>
      <c r="J21" s="37"/>
      <c r="K21" s="278" t="e">
        <f>(((E21*ข้อมูล!J34)+(F21*ข้อมูล!J35)+(G21*ข้อมูล!J36)+(H21*ข้อมูล!J37)+(I21*ข้อมูล!J38)+(J21*ข้อมูล!J39))*100)/K1</f>
        <v>#DIV/0!</v>
      </c>
    </row>
    <row r="22" spans="2:11">
      <c r="B22" s="275" t="str">
        <f>ข้อมูลนักศึกษา!B23</f>
        <v/>
      </c>
      <c r="C22" s="284" t="str">
        <f>IF(B22="","",ข้อมูลนักศึกษา!C23)</f>
        <v/>
      </c>
      <c r="D22" s="284" t="str">
        <f>IF(B22="","",ข้อมูลนักศึกษา!D23)</f>
        <v/>
      </c>
      <c r="E22" s="37"/>
      <c r="F22" s="37"/>
      <c r="G22" s="37"/>
      <c r="H22" s="37"/>
      <c r="I22" s="37"/>
      <c r="J22" s="37"/>
      <c r="K22" s="278" t="e">
        <f>(((E22*ข้อมูล!J34)+(F22*ข้อมูล!J35)+(G22*ข้อมูล!J36)+(H22*ข้อมูล!J37)+(I22*ข้อมูล!J38)+(J22*ข้อมูล!J39))*100)/K1</f>
        <v>#DIV/0!</v>
      </c>
    </row>
    <row r="23" spans="2:11">
      <c r="B23" s="275" t="str">
        <f>ข้อมูลนักศึกษา!B24</f>
        <v/>
      </c>
      <c r="C23" s="284" t="str">
        <f>IF(B23="","",ข้อมูลนักศึกษา!C24)</f>
        <v/>
      </c>
      <c r="D23" s="284" t="str">
        <f>IF(B23="","",ข้อมูลนักศึกษา!D24)</f>
        <v/>
      </c>
      <c r="E23" s="37"/>
      <c r="F23" s="37"/>
      <c r="G23" s="37"/>
      <c r="H23" s="37"/>
      <c r="I23" s="37"/>
      <c r="J23" s="37"/>
      <c r="K23" s="278" t="e">
        <f>(((E23*ข้อมูล!J34)+(F23*ข้อมูล!J35)+(G23*ข้อมูล!J36)+(H23*ข้อมูล!J37)+(I23*ข้อมูล!J38)+(J23*ข้อมูล!J39))*100)/K1</f>
        <v>#DIV/0!</v>
      </c>
    </row>
    <row r="24" spans="2:11">
      <c r="B24" s="275" t="str">
        <f>ข้อมูลนักศึกษา!B25</f>
        <v/>
      </c>
      <c r="C24" s="284" t="str">
        <f>IF(B24="","",ข้อมูลนักศึกษา!C25)</f>
        <v/>
      </c>
      <c r="D24" s="284" t="str">
        <f>IF(B24="","",ข้อมูลนักศึกษา!D25)</f>
        <v/>
      </c>
      <c r="E24" s="37"/>
      <c r="F24" s="37"/>
      <c r="G24" s="37"/>
      <c r="H24" s="37"/>
      <c r="I24" s="37"/>
      <c r="J24" s="37"/>
      <c r="K24" s="278" t="e">
        <f>(((E24*ข้อมูล!J34)+(F24*ข้อมูล!J35)+(G24*ข้อมูล!J36)+(H24*ข้อมูล!J37)+(I24*ข้อมูล!J38)+(J24*ข้อมูล!J39))*100)/K1</f>
        <v>#DIV/0!</v>
      </c>
    </row>
    <row r="25" spans="2:11">
      <c r="B25" s="275" t="str">
        <f>ข้อมูลนักศึกษา!B26</f>
        <v/>
      </c>
      <c r="C25" s="284" t="str">
        <f>IF(B25="","",ข้อมูลนักศึกษา!C26)</f>
        <v/>
      </c>
      <c r="D25" s="284" t="str">
        <f>IF(B25="","",ข้อมูลนักศึกษา!D26)</f>
        <v/>
      </c>
      <c r="E25" s="37"/>
      <c r="F25" s="37"/>
      <c r="G25" s="37"/>
      <c r="H25" s="37"/>
      <c r="I25" s="37"/>
      <c r="J25" s="37"/>
      <c r="K25" s="278" t="e">
        <f>(((E25*ข้อมูล!J34)+(F25*ข้อมูล!J35)+(G25*ข้อมูล!J36)+(H25*ข้อมูล!J37)+(I25*ข้อมูล!J38)+(J25*ข้อมูล!J39))*100)/K1</f>
        <v>#DIV/0!</v>
      </c>
    </row>
    <row r="26" spans="2:11">
      <c r="B26" s="275" t="str">
        <f>ข้อมูลนักศึกษา!B27</f>
        <v/>
      </c>
      <c r="C26" s="284" t="str">
        <f>IF(B26="","",ข้อมูลนักศึกษา!C27)</f>
        <v/>
      </c>
      <c r="D26" s="284" t="str">
        <f>IF(B26="","",ข้อมูลนักศึกษา!D27)</f>
        <v/>
      </c>
      <c r="E26" s="37"/>
      <c r="F26" s="37"/>
      <c r="G26" s="37"/>
      <c r="H26" s="37"/>
      <c r="I26" s="37"/>
      <c r="J26" s="37"/>
      <c r="K26" s="278" t="e">
        <f>(((E26*ข้อมูล!J34)+(F26*ข้อมูล!J35)+(G26*ข้อมูล!J36)+(H26*ข้อมูล!J37)+(I26*ข้อมูล!J38)+(J26*ข้อมูล!J39))*100)/K1</f>
        <v>#DIV/0!</v>
      </c>
    </row>
    <row r="27" spans="2:11">
      <c r="B27" s="275" t="str">
        <f>ข้อมูลนักศึกษา!B28</f>
        <v/>
      </c>
      <c r="C27" s="284" t="str">
        <f>IF(B27="","",ข้อมูลนักศึกษา!C28)</f>
        <v/>
      </c>
      <c r="D27" s="284" t="str">
        <f>IF(B27="","",ข้อมูลนักศึกษา!D28)</f>
        <v/>
      </c>
      <c r="E27" s="37"/>
      <c r="F27" s="37"/>
      <c r="G27" s="37"/>
      <c r="H27" s="37"/>
      <c r="I27" s="37"/>
      <c r="J27" s="37"/>
      <c r="K27" s="278" t="e">
        <f>(((E27*ข้อมูล!J34)+(F27*ข้อมูล!J35)+(G27*ข้อมูล!J36)+(H27*ข้อมูล!J37)+(I27*ข้อมูล!J38)+(J27*ข้อมูล!J39))*100)/K1</f>
        <v>#DIV/0!</v>
      </c>
    </row>
    <row r="28" spans="2:11">
      <c r="B28" s="275" t="str">
        <f>ข้อมูลนักศึกษา!B29</f>
        <v/>
      </c>
      <c r="C28" s="284" t="str">
        <f>IF(B28="","",ข้อมูลนักศึกษา!C29)</f>
        <v/>
      </c>
      <c r="D28" s="284" t="str">
        <f>IF(B28="","",ข้อมูลนักศึกษา!D29)</f>
        <v/>
      </c>
      <c r="E28" s="37"/>
      <c r="F28" s="37"/>
      <c r="G28" s="37"/>
      <c r="H28" s="37"/>
      <c r="I28" s="37"/>
      <c r="J28" s="37"/>
      <c r="K28" s="278" t="e">
        <f>(((E28*ข้อมูล!J34)+(F28*ข้อมูล!J35)+(G28*ข้อมูล!J36)+(H28*ข้อมูล!J37)+(I28*ข้อมูล!J38)+(J28*ข้อมูล!J39))*100)/K1</f>
        <v>#DIV/0!</v>
      </c>
    </row>
    <row r="29" spans="2:11">
      <c r="B29" s="275" t="str">
        <f>ข้อมูลนักศึกษา!B30</f>
        <v/>
      </c>
      <c r="C29" s="284" t="str">
        <f>IF(B29="","",ข้อมูลนักศึกษา!C30)</f>
        <v/>
      </c>
      <c r="D29" s="284" t="str">
        <f>IF(B29="","",ข้อมูลนักศึกษา!D30)</f>
        <v/>
      </c>
      <c r="E29" s="37"/>
      <c r="F29" s="37"/>
      <c r="G29" s="37"/>
      <c r="H29" s="37"/>
      <c r="I29" s="37"/>
      <c r="J29" s="37"/>
      <c r="K29" s="278" t="e">
        <f>(((E29*ข้อมูล!J34)+(F29*ข้อมูล!J35)+(G29*ข้อมูล!J36)+(H29*ข้อมูล!J37)+(I29*ข้อมูล!J38)+(J29*ข้อมูล!J39))*100)/K1</f>
        <v>#DIV/0!</v>
      </c>
    </row>
    <row r="30" spans="2:11">
      <c r="B30" s="275" t="str">
        <f>ข้อมูลนักศึกษา!B31</f>
        <v/>
      </c>
      <c r="C30" s="284" t="str">
        <f>IF(B30="","",ข้อมูลนักศึกษา!C31)</f>
        <v/>
      </c>
      <c r="D30" s="284" t="str">
        <f>IF(B30="","",ข้อมูลนักศึกษา!D31)</f>
        <v/>
      </c>
      <c r="E30" s="37"/>
      <c r="F30" s="37"/>
      <c r="G30" s="37"/>
      <c r="H30" s="37"/>
      <c r="I30" s="37"/>
      <c r="J30" s="37"/>
      <c r="K30" s="278" t="e">
        <f>(((E30*ข้อมูล!J34)+(F30*ข้อมูล!J35)+(G30*ข้อมูล!J36)+(H30*ข้อมูล!J37)+(I30*ข้อมูล!J38)+(J30*ข้อมูล!J39))*100)/K1</f>
        <v>#DIV/0!</v>
      </c>
    </row>
    <row r="31" spans="2:11">
      <c r="B31" s="275" t="str">
        <f>ข้อมูลนักศึกษา!B32</f>
        <v/>
      </c>
      <c r="C31" s="284" t="str">
        <f>IF(B31="","",ข้อมูลนักศึกษา!C32)</f>
        <v/>
      </c>
      <c r="D31" s="284" t="str">
        <f>IF(B31="","",ข้อมูลนักศึกษา!D32)</f>
        <v/>
      </c>
      <c r="E31" s="37"/>
      <c r="F31" s="37"/>
      <c r="G31" s="37"/>
      <c r="H31" s="37"/>
      <c r="I31" s="37"/>
      <c r="J31" s="37"/>
      <c r="K31" s="278" t="e">
        <f>(((E31*ข้อมูล!J34)+(F31*ข้อมูล!J35)+(G31*ข้อมูล!J36)+(H31*ข้อมูล!J37)+(I31*ข้อมูล!J38)+(J31*ข้อมูล!J39))*100)/K1</f>
        <v>#DIV/0!</v>
      </c>
    </row>
    <row r="32" spans="2:11">
      <c r="B32" s="275" t="str">
        <f>ข้อมูลนักศึกษา!B33</f>
        <v/>
      </c>
      <c r="C32" s="284" t="str">
        <f>IF(B32="","",ข้อมูลนักศึกษา!C33)</f>
        <v/>
      </c>
      <c r="D32" s="284" t="str">
        <f>IF(B32="","",ข้อมูลนักศึกษา!D33)</f>
        <v/>
      </c>
      <c r="E32" s="37"/>
      <c r="F32" s="37"/>
      <c r="G32" s="37"/>
      <c r="H32" s="37"/>
      <c r="I32" s="37"/>
      <c r="J32" s="37"/>
      <c r="K32" s="278" t="e">
        <f>(((E32*ข้อมูล!J34)+(F32*ข้อมูล!J35)+(G32*ข้อมูล!J36)+(H32*ข้อมูล!J37)+(I32*ข้อมูล!J38)+(J32*ข้อมูล!J39))*100)/K1</f>
        <v>#DIV/0!</v>
      </c>
    </row>
    <row r="33" spans="2:11">
      <c r="B33" s="275" t="str">
        <f>ข้อมูลนักศึกษา!B34</f>
        <v/>
      </c>
      <c r="C33" s="284" t="str">
        <f>IF(B33="","",ข้อมูลนักศึกษา!C34)</f>
        <v/>
      </c>
      <c r="D33" s="284" t="str">
        <f>IF(B33="","",ข้อมูลนักศึกษา!D34)</f>
        <v/>
      </c>
      <c r="E33" s="37"/>
      <c r="F33" s="37"/>
      <c r="G33" s="37"/>
      <c r="H33" s="37"/>
      <c r="I33" s="37"/>
      <c r="J33" s="37"/>
      <c r="K33" s="278" t="e">
        <f>(((E33*ข้อมูล!J34)+(F33*ข้อมูล!J35)+(G33*ข้อมูล!J36)+(H33*ข้อมูล!J37)+(I33*ข้อมูล!J38)+(J33*ข้อมูล!J39))*100)/K1</f>
        <v>#DIV/0!</v>
      </c>
    </row>
    <row r="34" spans="2:11">
      <c r="B34" s="275" t="str">
        <f>ข้อมูลนักศึกษา!B35</f>
        <v/>
      </c>
      <c r="C34" s="284" t="str">
        <f>IF(B34="","",ข้อมูลนักศึกษา!C35)</f>
        <v/>
      </c>
      <c r="D34" s="284" t="str">
        <f>IF(B34="","",ข้อมูลนักศึกษา!D35)</f>
        <v/>
      </c>
      <c r="E34" s="37"/>
      <c r="F34" s="37"/>
      <c r="G34" s="37"/>
      <c r="H34" s="37"/>
      <c r="I34" s="37"/>
      <c r="J34" s="37"/>
      <c r="K34" s="278" t="e">
        <f>(((E34*ข้อมูล!J34)+(F34*ข้อมูล!J35)+(G34*ข้อมูล!J36)+(H34*ข้อมูล!J37)+(I34*ข้อมูล!J38)+(J34*ข้อมูล!J39))*100)/K1</f>
        <v>#DIV/0!</v>
      </c>
    </row>
    <row r="35" spans="2:11">
      <c r="B35" s="275" t="str">
        <f>ข้อมูลนักศึกษา!B36</f>
        <v/>
      </c>
      <c r="C35" s="284" t="str">
        <f>IF(B35="","",ข้อมูลนักศึกษา!C36)</f>
        <v/>
      </c>
      <c r="D35" s="284" t="str">
        <f>IF(B35="","",ข้อมูลนักศึกษา!D36)</f>
        <v/>
      </c>
      <c r="E35" s="37"/>
      <c r="F35" s="37"/>
      <c r="G35" s="37"/>
      <c r="H35" s="37"/>
      <c r="I35" s="37"/>
      <c r="J35" s="37"/>
      <c r="K35" s="278" t="e">
        <f>(((E35*ข้อมูล!J34)+(F35*ข้อมูล!J35)+(G35*ข้อมูล!J36)+(H35*ข้อมูล!J37)+(I35*ข้อมูล!J38)+(J35*ข้อมูล!J39))*100)/K1</f>
        <v>#DIV/0!</v>
      </c>
    </row>
    <row r="36" spans="2:11">
      <c r="B36" s="275" t="str">
        <f>ข้อมูลนักศึกษา!B37</f>
        <v/>
      </c>
      <c r="C36" s="284" t="str">
        <f>IF(B36="","",ข้อมูลนักศึกษา!C37)</f>
        <v/>
      </c>
      <c r="D36" s="284" t="str">
        <f>IF(B36="","",ข้อมูลนักศึกษา!D37)</f>
        <v/>
      </c>
      <c r="E36" s="37"/>
      <c r="F36" s="37"/>
      <c r="G36" s="37"/>
      <c r="H36" s="37"/>
      <c r="I36" s="37"/>
      <c r="J36" s="37"/>
      <c r="K36" s="278" t="e">
        <f>(((E36*ข้อมูล!J34)+(F36*ข้อมูล!J35)+(G36*ข้อมูล!J36)+(H36*ข้อมูล!J37)+(I36*ข้อมูล!J38)+(J36*ข้อมูล!J39))*100)/K1</f>
        <v>#DIV/0!</v>
      </c>
    </row>
    <row r="37" spans="2:11">
      <c r="B37" s="275" t="str">
        <f>ข้อมูลนักศึกษา!B38</f>
        <v/>
      </c>
      <c r="C37" s="284" t="str">
        <f>IF(B37="","",ข้อมูลนักศึกษา!C38)</f>
        <v/>
      </c>
      <c r="D37" s="284" t="str">
        <f>IF(B37="","",ข้อมูลนักศึกษา!D38)</f>
        <v/>
      </c>
      <c r="E37" s="37"/>
      <c r="F37" s="37"/>
      <c r="G37" s="37"/>
      <c r="H37" s="37"/>
      <c r="I37" s="37"/>
      <c r="J37" s="37"/>
      <c r="K37" s="278" t="e">
        <f>(((E37*ข้อมูล!J34)+(F37*ข้อมูล!J35)+(G37*ข้อมูล!J36)+(H37*ข้อมูล!J37)+(I37*ข้อมูล!J38)+(J37*ข้อมูล!J39))*100)/K1</f>
        <v>#DIV/0!</v>
      </c>
    </row>
    <row r="38" spans="2:11">
      <c r="B38" s="275" t="str">
        <f>ข้อมูลนักศึกษา!B39</f>
        <v/>
      </c>
      <c r="C38" s="284" t="str">
        <f>IF(B38="","",ข้อมูลนักศึกษา!C39)</f>
        <v/>
      </c>
      <c r="D38" s="284" t="str">
        <f>IF(B38="","",ข้อมูลนักศึกษา!D39)</f>
        <v/>
      </c>
      <c r="E38" s="37"/>
      <c r="F38" s="37"/>
      <c r="G38" s="37"/>
      <c r="H38" s="37"/>
      <c r="I38" s="37"/>
      <c r="J38" s="37"/>
      <c r="K38" s="278" t="e">
        <f>(((E38*ข้อมูล!J34)+(F38*ข้อมูล!J35)+(G38*ข้อมูล!J36)+(H38*ข้อมูล!J37)+(I38*ข้อมูล!J38)+(J38*ข้อมูล!J39))*100)/K1</f>
        <v>#DIV/0!</v>
      </c>
    </row>
    <row r="39" spans="2:11">
      <c r="B39" s="275" t="str">
        <f>ข้อมูลนักศึกษา!B40</f>
        <v/>
      </c>
      <c r="C39" s="284" t="str">
        <f>IF(B39="","",ข้อมูลนักศึกษา!C40)</f>
        <v/>
      </c>
      <c r="D39" s="284" t="str">
        <f>IF(B39="","",ข้อมูลนักศึกษา!D40)</f>
        <v/>
      </c>
      <c r="E39" s="37"/>
      <c r="F39" s="37"/>
      <c r="G39" s="37"/>
      <c r="H39" s="37"/>
      <c r="I39" s="37"/>
      <c r="J39" s="37"/>
      <c r="K39" s="278" t="e">
        <f>(((E39*ข้อมูล!J34)+(F39*ข้อมูล!J35)+(G39*ข้อมูล!J36)+(H39*ข้อมูล!J37)+(I39*ข้อมูล!J38)+(J39*ข้อมูล!J39))*100)/K1</f>
        <v>#DIV/0!</v>
      </c>
    </row>
    <row r="40" spans="2:11">
      <c r="B40" s="275" t="str">
        <f>ข้อมูลนักศึกษา!B41</f>
        <v/>
      </c>
      <c r="C40" s="284" t="str">
        <f>IF(B40="","",ข้อมูลนักศึกษา!C41)</f>
        <v/>
      </c>
      <c r="D40" s="284" t="str">
        <f>IF(B40="","",ข้อมูลนักศึกษา!D41)</f>
        <v/>
      </c>
      <c r="E40" s="37"/>
      <c r="F40" s="37"/>
      <c r="G40" s="37"/>
      <c r="H40" s="37"/>
      <c r="I40" s="37"/>
      <c r="J40" s="37"/>
      <c r="K40" s="278" t="e">
        <f>(((E40*ข้อมูล!J34)+(F40*ข้อมูล!J35)+(G40*ข้อมูล!J36)+(H40*ข้อมูล!J37)+(I40*ข้อมูล!J38)+(J40*ข้อมูล!J39))*100)/K1</f>
        <v>#DIV/0!</v>
      </c>
    </row>
    <row r="41" spans="2:11">
      <c r="B41" s="275" t="str">
        <f>ข้อมูลนักศึกษา!B42</f>
        <v/>
      </c>
      <c r="C41" s="284" t="str">
        <f>IF(B41="","",ข้อมูลนักศึกษา!C42)</f>
        <v/>
      </c>
      <c r="D41" s="284" t="str">
        <f>IF(B41="","",ข้อมูลนักศึกษา!D42)</f>
        <v/>
      </c>
      <c r="E41" s="37"/>
      <c r="F41" s="37"/>
      <c r="G41" s="37"/>
      <c r="H41" s="37"/>
      <c r="I41" s="37"/>
      <c r="J41" s="37"/>
      <c r="K41" s="278" t="e">
        <f>(((E41*ข้อมูล!J34)+(F41*ข้อมูล!J35)+(G41*ข้อมูล!J36)+(H41*ข้อมูล!J37)+(I41*ข้อมูล!J38)+(J41*ข้อมูล!J39))*100)/K1</f>
        <v>#DIV/0!</v>
      </c>
    </row>
    <row r="42" spans="2:11">
      <c r="B42" s="275" t="str">
        <f>ข้อมูลนักศึกษา!B43</f>
        <v/>
      </c>
      <c r="C42" s="284" t="str">
        <f>IF(B42="","",ข้อมูลนักศึกษา!C43)</f>
        <v/>
      </c>
      <c r="D42" s="284" t="str">
        <f>IF(B42="","",ข้อมูลนักศึกษา!D43)</f>
        <v/>
      </c>
      <c r="E42" s="37"/>
      <c r="F42" s="37"/>
      <c r="G42" s="37"/>
      <c r="H42" s="37"/>
      <c r="I42" s="37"/>
      <c r="J42" s="37"/>
      <c r="K42" s="278" t="e">
        <f>(((E42*ข้อมูล!J34)+(F42*ข้อมูล!J35)+(G42*ข้อมูล!J36)+(H42*ข้อมูล!J37)+(I42*ข้อมูล!J38)+(J42*ข้อมูล!J39))*100)/K1</f>
        <v>#DIV/0!</v>
      </c>
    </row>
    <row r="43" spans="2:11">
      <c r="B43" s="275" t="str">
        <f>ข้อมูลนักศึกษา!B44</f>
        <v/>
      </c>
      <c r="C43" s="284" t="str">
        <f>IF(B43="","",ข้อมูลนักศึกษา!C44)</f>
        <v/>
      </c>
      <c r="D43" s="284" t="str">
        <f>IF(B43="","",ข้อมูลนักศึกษา!D44)</f>
        <v/>
      </c>
      <c r="E43" s="37"/>
      <c r="F43" s="37"/>
      <c r="G43" s="37"/>
      <c r="H43" s="37"/>
      <c r="I43" s="37"/>
      <c r="J43" s="37"/>
      <c r="K43" s="278" t="e">
        <f>(((E43*ข้อมูล!J34)+(F43*ข้อมูล!J35)+(G43*ข้อมูล!J36)+(H43*ข้อมูล!J37)+(I43*ข้อมูล!J38)+(J43*ข้อมูล!J39))*100)/K1</f>
        <v>#DIV/0!</v>
      </c>
    </row>
    <row r="44" spans="2:11">
      <c r="B44" s="275" t="str">
        <f>ข้อมูลนักศึกษา!B45</f>
        <v/>
      </c>
      <c r="C44" s="284" t="str">
        <f>IF(B44="","",ข้อมูลนักศึกษา!C45)</f>
        <v/>
      </c>
      <c r="D44" s="284" t="str">
        <f>IF(B44="","",ข้อมูลนักศึกษา!D45)</f>
        <v/>
      </c>
      <c r="E44" s="37"/>
      <c r="F44" s="37"/>
      <c r="G44" s="37"/>
      <c r="H44" s="37"/>
      <c r="I44" s="37"/>
      <c r="J44" s="37"/>
      <c r="K44" s="278" t="e">
        <f>(((E44*ข้อมูล!J34)+(F44*ข้อมูล!J35)+(G44*ข้อมูล!J36)+(H44*ข้อมูล!J37)+(I44*ข้อมูล!J38)+(J44*ข้อมูล!J39))*100)/K1</f>
        <v>#DIV/0!</v>
      </c>
    </row>
    <row r="45" spans="2:11">
      <c r="B45" s="275" t="str">
        <f>ข้อมูลนักศึกษา!B46</f>
        <v/>
      </c>
      <c r="C45" s="284" t="str">
        <f>IF(B45="","",ข้อมูลนักศึกษา!C46)</f>
        <v/>
      </c>
      <c r="D45" s="284" t="str">
        <f>IF(B45="","",ข้อมูลนักศึกษา!D46)</f>
        <v/>
      </c>
      <c r="E45" s="37"/>
      <c r="F45" s="37"/>
      <c r="G45" s="37"/>
      <c r="H45" s="37"/>
      <c r="I45" s="37"/>
      <c r="J45" s="37"/>
      <c r="K45" s="278" t="e">
        <f>(((E45*ข้อมูล!J34)+(F45*ข้อมูล!J35)+(G45*ข้อมูล!J36)+(H45*ข้อมูล!J37)+(I45*ข้อมูล!J38)+(J45*ข้อมูล!J39))*100)/K1</f>
        <v>#DIV/0!</v>
      </c>
    </row>
    <row r="46" spans="2:11">
      <c r="B46" s="275" t="str">
        <f>ข้อมูลนักศึกษา!B47</f>
        <v/>
      </c>
      <c r="C46" s="284" t="str">
        <f>IF(B46="","",ข้อมูลนักศึกษา!C47)</f>
        <v/>
      </c>
      <c r="D46" s="284" t="str">
        <f>IF(B46="","",ข้อมูลนักศึกษา!D47)</f>
        <v/>
      </c>
      <c r="E46" s="37"/>
      <c r="F46" s="37"/>
      <c r="G46" s="37"/>
      <c r="H46" s="37"/>
      <c r="I46" s="37"/>
      <c r="J46" s="37"/>
      <c r="K46" s="278" t="e">
        <f>(((E46*ข้อมูล!J34)+(F46*ข้อมูล!J35)+(G46*ข้อมูล!J36)+(H46*ข้อมูล!J37)+(I46*ข้อมูล!J38)+(J46*ข้อมูล!J39))*100)/K1</f>
        <v>#DIV/0!</v>
      </c>
    </row>
    <row r="47" spans="2:11">
      <c r="B47" s="275" t="str">
        <f>ข้อมูลนักศึกษา!B48</f>
        <v/>
      </c>
      <c r="C47" s="284" t="str">
        <f>IF(B47="","",ข้อมูลนักศึกษา!C48)</f>
        <v/>
      </c>
      <c r="D47" s="284" t="str">
        <f>IF(B47="","",ข้อมูลนักศึกษา!D48)</f>
        <v/>
      </c>
      <c r="E47" s="37"/>
      <c r="F47" s="37"/>
      <c r="G47" s="37"/>
      <c r="H47" s="37"/>
      <c r="I47" s="37"/>
      <c r="J47" s="37"/>
      <c r="K47" s="278" t="e">
        <f>(((E47*ข้อมูล!J34)+(F47*ข้อมูล!J35)+(G47*ข้อมูล!J36)+(H47*ข้อมูล!J37)+(I47*ข้อมูล!J38)+(J47*ข้อมูล!J39))*100)/K1</f>
        <v>#DIV/0!</v>
      </c>
    </row>
    <row r="48" spans="2:11">
      <c r="B48" s="275" t="str">
        <f>ข้อมูลนักศึกษา!B49</f>
        <v/>
      </c>
      <c r="C48" s="284" t="str">
        <f>IF(B48="","",ข้อมูลนักศึกษา!C49)</f>
        <v/>
      </c>
      <c r="D48" s="284" t="str">
        <f>IF(B48="","",ข้อมูลนักศึกษา!D49)</f>
        <v/>
      </c>
      <c r="E48" s="37"/>
      <c r="F48" s="37"/>
      <c r="G48" s="37"/>
      <c r="H48" s="37"/>
      <c r="I48" s="37"/>
      <c r="J48" s="37"/>
      <c r="K48" s="278" t="e">
        <f>(((E48*ข้อมูล!J34)+(F48*ข้อมูล!J35)+(G48*ข้อมูล!J36)+(H48*ข้อมูล!J37)+(I48*ข้อมูล!J38)+(J48*ข้อมูล!J39))*100)/K1</f>
        <v>#DIV/0!</v>
      </c>
    </row>
    <row r="49" spans="2:11">
      <c r="B49" s="275" t="str">
        <f>ข้อมูลนักศึกษา!B50</f>
        <v/>
      </c>
      <c r="C49" s="284" t="str">
        <f>IF(B49="","",ข้อมูลนักศึกษา!C50)</f>
        <v/>
      </c>
      <c r="D49" s="284" t="str">
        <f>IF(B49="","",ข้อมูลนักศึกษา!D50)</f>
        <v/>
      </c>
      <c r="E49" s="37"/>
      <c r="F49" s="37"/>
      <c r="G49" s="37"/>
      <c r="H49" s="37"/>
      <c r="I49" s="37"/>
      <c r="J49" s="37"/>
      <c r="K49" s="278" t="e">
        <f>(((E49*ข้อมูล!J34)+(F49*ข้อมูล!J35)+(G49*ข้อมูล!J36)+(H49*ข้อมูล!J37)+(I49*ข้อมูล!J38)+(J49*ข้อมูล!J39))*100)/K1</f>
        <v>#DIV/0!</v>
      </c>
    </row>
    <row r="50" spans="2:11">
      <c r="B50" s="275" t="str">
        <f>ข้อมูลนักศึกษา!B51</f>
        <v/>
      </c>
      <c r="C50" s="284" t="str">
        <f>IF(B50="","",ข้อมูลนักศึกษา!C51)</f>
        <v/>
      </c>
      <c r="D50" s="284" t="str">
        <f>IF(B50="","",ข้อมูลนักศึกษา!D51)</f>
        <v/>
      </c>
      <c r="E50" s="37"/>
      <c r="F50" s="37"/>
      <c r="G50" s="37"/>
      <c r="H50" s="37"/>
      <c r="I50" s="37"/>
      <c r="J50" s="37"/>
      <c r="K50" s="278" t="e">
        <f>(((E50*ข้อมูล!J34)+(F50*ข้อมูล!J35)+(G50*ข้อมูล!J36)+(H50*ข้อมูล!J37)+(I50*ข้อมูล!J38)+(J50*ข้อมูล!J39))*100)/K1</f>
        <v>#DIV/0!</v>
      </c>
    </row>
    <row r="51" spans="2:11">
      <c r="B51" s="275" t="str">
        <f>ข้อมูลนักศึกษา!B52</f>
        <v/>
      </c>
      <c r="C51" s="284" t="str">
        <f>IF(B51="","",ข้อมูลนักศึกษา!C52)</f>
        <v/>
      </c>
      <c r="D51" s="284" t="str">
        <f>IF(B51="","",ข้อมูลนักศึกษา!D52)</f>
        <v/>
      </c>
      <c r="E51" s="37"/>
      <c r="F51" s="37"/>
      <c r="G51" s="37"/>
      <c r="H51" s="37"/>
      <c r="I51" s="37"/>
      <c r="J51" s="37"/>
      <c r="K51" s="278" t="e">
        <f>(((E51*ข้อมูล!J34)+(F51*ข้อมูล!J35)+(G51*ข้อมูล!J36)+(H51*ข้อมูล!J37)+(I51*ข้อมูล!J38)+(J51*ข้อมูล!J39))*100)/K1</f>
        <v>#DIV/0!</v>
      </c>
    </row>
    <row r="52" spans="2:11">
      <c r="B52" s="275" t="str">
        <f>ข้อมูลนักศึกษา!B53</f>
        <v/>
      </c>
      <c r="C52" s="284" t="str">
        <f>IF(B52="","",ข้อมูลนักศึกษา!C53)</f>
        <v/>
      </c>
      <c r="D52" s="284" t="str">
        <f>IF(B52="","",ข้อมูลนักศึกษา!D53)</f>
        <v/>
      </c>
      <c r="E52" s="37"/>
      <c r="F52" s="37"/>
      <c r="G52" s="37"/>
      <c r="H52" s="37"/>
      <c r="I52" s="37"/>
      <c r="J52" s="37"/>
      <c r="K52" s="278" t="e">
        <f>(((E52*ข้อมูล!J34)+(F52*ข้อมูล!J35)+(G52*ข้อมูล!J36)+(H52*ข้อมูล!J37)+(I52*ข้อมูล!J38)+(J52*ข้อมูล!J39))*100)/K1</f>
        <v>#DIV/0!</v>
      </c>
    </row>
    <row r="53" spans="2:11">
      <c r="B53" s="275" t="str">
        <f>ข้อมูลนักศึกษา!B54</f>
        <v/>
      </c>
      <c r="C53" s="284" t="str">
        <f>IF(B53="","",ข้อมูลนักศึกษา!C54)</f>
        <v/>
      </c>
      <c r="D53" s="284" t="str">
        <f>IF(B53="","",ข้อมูลนักศึกษา!D54)</f>
        <v/>
      </c>
      <c r="E53" s="37"/>
      <c r="F53" s="37"/>
      <c r="G53" s="37"/>
      <c r="H53" s="37"/>
      <c r="I53" s="37"/>
      <c r="J53" s="37"/>
      <c r="K53" s="278" t="e">
        <f>(((E53*ข้อมูล!J34)+(F53*ข้อมูล!J35)+(G53*ข้อมูล!J36)+(H53*ข้อมูล!J37)+(I53*ข้อมูล!J38)+(J53*ข้อมูล!J39))*100)/K1</f>
        <v>#DIV/0!</v>
      </c>
    </row>
    <row r="54" spans="2:11">
      <c r="B54" s="275" t="str">
        <f>ข้อมูลนักศึกษา!B55</f>
        <v/>
      </c>
      <c r="C54" s="284" t="str">
        <f>IF(B54="","",ข้อมูลนักศึกษา!C55)</f>
        <v/>
      </c>
      <c r="D54" s="284" t="str">
        <f>IF(B54="","",ข้อมูลนักศึกษา!D55)</f>
        <v/>
      </c>
      <c r="E54" s="37"/>
      <c r="F54" s="37"/>
      <c r="G54" s="37"/>
      <c r="H54" s="37"/>
      <c r="I54" s="37"/>
      <c r="J54" s="37"/>
      <c r="K54" s="278" t="e">
        <f>(((E54*ข้อมูล!J34)+(F54*ข้อมูล!J35)+(G54*ข้อมูล!J36)+(H54*ข้อมูล!J37)+(I54*ข้อมูล!J38)+(J54*ข้อมูล!J39))*100)/K1</f>
        <v>#DIV/0!</v>
      </c>
    </row>
    <row r="55" spans="2:11">
      <c r="B55" s="275" t="str">
        <f>ข้อมูลนักศึกษา!B56</f>
        <v/>
      </c>
      <c r="C55" s="284" t="str">
        <f>IF(B55="","",ข้อมูลนักศึกษา!C56)</f>
        <v/>
      </c>
      <c r="D55" s="284" t="str">
        <f>IF(B55="","",ข้อมูลนักศึกษา!D56)</f>
        <v/>
      </c>
      <c r="E55" s="37"/>
      <c r="F55" s="37"/>
      <c r="G55" s="37"/>
      <c r="H55" s="37"/>
      <c r="I55" s="37"/>
      <c r="J55" s="37"/>
      <c r="K55" s="278" t="e">
        <f>(((E55*ข้อมูล!J34)+(F55*ข้อมูล!J35)+(G55*ข้อมูล!J36)+(H55*ข้อมูล!J37)+(I55*ข้อมูล!J38)+(J55*ข้อมูล!J39))*100)/K1</f>
        <v>#DIV/0!</v>
      </c>
    </row>
    <row r="56" spans="2:11">
      <c r="B56" s="275" t="str">
        <f>ข้อมูลนักศึกษา!B57</f>
        <v/>
      </c>
      <c r="C56" s="284" t="str">
        <f>IF(B56="","",ข้อมูลนักศึกษา!C57)</f>
        <v/>
      </c>
      <c r="D56" s="284" t="str">
        <f>IF(B56="","",ข้อมูลนักศึกษา!D57)</f>
        <v/>
      </c>
      <c r="E56" s="37"/>
      <c r="F56" s="37"/>
      <c r="G56" s="37"/>
      <c r="H56" s="37"/>
      <c r="I56" s="37"/>
      <c r="J56" s="37"/>
      <c r="K56" s="278" t="e">
        <f>(((E56*ข้อมูล!J34)+(F56*ข้อมูล!J35)+(G56*ข้อมูล!J36)+(H56*ข้อมูล!J37)+(I56*ข้อมูล!J38)+(J56*ข้อมูล!J39))*100)/K1</f>
        <v>#DIV/0!</v>
      </c>
    </row>
    <row r="57" spans="2:11">
      <c r="B57" s="275" t="str">
        <f>ข้อมูลนักศึกษา!B58</f>
        <v/>
      </c>
      <c r="C57" s="284" t="str">
        <f>IF(B57="","",ข้อมูลนักศึกษา!C58)</f>
        <v/>
      </c>
      <c r="D57" s="284" t="str">
        <f>IF(B57="","",ข้อมูลนักศึกษา!D58)</f>
        <v/>
      </c>
      <c r="E57" s="37"/>
      <c r="F57" s="37"/>
      <c r="G57" s="37"/>
      <c r="H57" s="37"/>
      <c r="I57" s="37"/>
      <c r="J57" s="37"/>
      <c r="K57" s="278" t="e">
        <f>(((E57*ข้อมูล!J34)+(F57*ข้อมูล!J35)+(G57*ข้อมูล!J36)+(H57*ข้อมูล!J37)+(I57*ข้อมูล!J38)+(J57*ข้อมูล!J39))*100)/K1</f>
        <v>#DIV/0!</v>
      </c>
    </row>
    <row r="58" spans="2:11">
      <c r="B58" s="275" t="str">
        <f>ข้อมูลนักศึกษา!B59</f>
        <v/>
      </c>
      <c r="C58" s="284" t="str">
        <f>IF(B58="","",ข้อมูลนักศึกษา!C59)</f>
        <v/>
      </c>
      <c r="D58" s="284" t="str">
        <f>IF(B58="","",ข้อมูลนักศึกษา!D59)</f>
        <v/>
      </c>
      <c r="E58" s="37"/>
      <c r="F58" s="37"/>
      <c r="G58" s="37"/>
      <c r="H58" s="37"/>
      <c r="I58" s="37"/>
      <c r="J58" s="37"/>
      <c r="K58" s="278" t="e">
        <f>(((E58*ข้อมูล!J34)+(F58*ข้อมูล!J35)+(G58*ข้อมูล!J36)+(H58*ข้อมูล!J37)+(I58*ข้อมูล!J38)+(J58*ข้อมูล!J39))*100)/K1</f>
        <v>#DIV/0!</v>
      </c>
    </row>
    <row r="59" spans="2:11">
      <c r="B59" s="275" t="str">
        <f>ข้อมูลนักศึกษา!B60</f>
        <v/>
      </c>
      <c r="C59" s="284" t="str">
        <f>IF(B59="","",ข้อมูลนักศึกษา!C60)</f>
        <v/>
      </c>
      <c r="D59" s="284" t="str">
        <f>IF(B59="","",ข้อมูลนักศึกษา!D60)</f>
        <v/>
      </c>
      <c r="E59" s="37"/>
      <c r="F59" s="37"/>
      <c r="G59" s="37"/>
      <c r="H59" s="37"/>
      <c r="I59" s="37"/>
      <c r="J59" s="37"/>
      <c r="K59" s="278" t="e">
        <f>(((E59*ข้อมูล!J34)+(F59*ข้อมูล!J35)+(G59*ข้อมูล!J36)+(H59*ข้อมูล!J37)+(I59*ข้อมูล!J38)+(J59*ข้อมูล!J39))*100)/K1</f>
        <v>#DIV/0!</v>
      </c>
    </row>
    <row r="60" spans="2:11">
      <c r="B60" s="275" t="str">
        <f>ข้อมูลนักศึกษา!B61</f>
        <v/>
      </c>
      <c r="C60" s="284" t="str">
        <f>IF(B60="","",ข้อมูลนักศึกษา!C61)</f>
        <v/>
      </c>
      <c r="D60" s="284" t="str">
        <f>IF(B60="","",ข้อมูลนักศึกษา!D61)</f>
        <v/>
      </c>
      <c r="E60" s="37"/>
      <c r="F60" s="37"/>
      <c r="G60" s="37"/>
      <c r="H60" s="37"/>
      <c r="I60" s="37"/>
      <c r="J60" s="37"/>
      <c r="K60" s="278" t="e">
        <f>(((E60*ข้อมูล!J34)+(F60*ข้อมูล!J35)+(G60*ข้อมูล!J36)+(H60*ข้อมูล!J37)+(I60*ข้อมูล!J38)+(J60*ข้อมูล!J39))*100)/K1</f>
        <v>#DIV/0!</v>
      </c>
    </row>
    <row r="61" spans="2:11">
      <c r="B61" s="275" t="str">
        <f>ข้อมูลนักศึกษา!B62</f>
        <v/>
      </c>
      <c r="C61" s="284" t="str">
        <f>IF(B61="","",ข้อมูลนักศึกษา!C62)</f>
        <v/>
      </c>
      <c r="D61" s="284" t="str">
        <f>IF(B61="","",ข้อมูลนักศึกษา!D62)</f>
        <v/>
      </c>
      <c r="E61" s="37"/>
      <c r="F61" s="37"/>
      <c r="G61" s="37"/>
      <c r="H61" s="37"/>
      <c r="I61" s="37"/>
      <c r="J61" s="37"/>
      <c r="K61" s="278" t="e">
        <f>(((E61*ข้อมูล!J34)+(F61*ข้อมูล!J35)+(G61*ข้อมูล!J36)+(H61*ข้อมูล!J37)+(I61*ข้อมูล!J38)+(J61*ข้อมูล!J39))*100)/K1</f>
        <v>#DIV/0!</v>
      </c>
    </row>
    <row r="62" spans="2:11">
      <c r="B62" s="275" t="str">
        <f>ข้อมูลนักศึกษา!B63</f>
        <v/>
      </c>
      <c r="C62" s="284" t="str">
        <f>IF(B62="","",ข้อมูลนักศึกษา!C63)</f>
        <v/>
      </c>
      <c r="D62" s="284" t="str">
        <f>IF(B62="","",ข้อมูลนักศึกษา!D63)</f>
        <v/>
      </c>
      <c r="E62" s="37"/>
      <c r="F62" s="37"/>
      <c r="G62" s="37"/>
      <c r="H62" s="37"/>
      <c r="I62" s="37"/>
      <c r="J62" s="37"/>
      <c r="K62" s="278" t="e">
        <f>(((E62*ข้อมูล!J34)+(F62*ข้อมูล!J35)+(G62*ข้อมูล!J36)+(H62*ข้อมูล!J37)+(I62*ข้อมูล!J38)+(J62*ข้อมูล!J39))*100)/K1</f>
        <v>#DIV/0!</v>
      </c>
    </row>
    <row r="63" spans="2:11">
      <c r="B63" s="275" t="str">
        <f>ข้อมูลนักศึกษา!B64</f>
        <v/>
      </c>
      <c r="C63" s="284" t="str">
        <f>IF(B63="","",ข้อมูลนักศึกษา!C64)</f>
        <v/>
      </c>
      <c r="D63" s="284" t="str">
        <f>IF(B63="","",ข้อมูลนักศึกษา!D64)</f>
        <v/>
      </c>
      <c r="E63" s="37"/>
      <c r="F63" s="37"/>
      <c r="G63" s="37"/>
      <c r="H63" s="37"/>
      <c r="I63" s="37"/>
      <c r="J63" s="37"/>
      <c r="K63" s="278" t="e">
        <f>(((E63*ข้อมูล!J34)+(F63*ข้อมูล!J35)+(G63*ข้อมูล!J36)+(H63*ข้อมูล!J37)+(I63*ข้อมูล!J38)+(J63*ข้อมูล!J39))*100)/K1</f>
        <v>#DIV/0!</v>
      </c>
    </row>
    <row r="64" spans="2:11">
      <c r="B64" s="275" t="str">
        <f>ข้อมูลนักศึกษา!B65</f>
        <v/>
      </c>
      <c r="C64" s="284" t="str">
        <f>IF(B64="","",ข้อมูลนักศึกษา!C65)</f>
        <v/>
      </c>
      <c r="D64" s="284" t="str">
        <f>IF(B64="","",ข้อมูลนักศึกษา!D65)</f>
        <v/>
      </c>
      <c r="E64" s="37"/>
      <c r="F64" s="37"/>
      <c r="G64" s="37"/>
      <c r="H64" s="37"/>
      <c r="I64" s="37"/>
      <c r="J64" s="37"/>
      <c r="K64" s="278" t="e">
        <f>(((E64*ข้อมูล!J34)+(F64*ข้อมูล!J35)+(G64*ข้อมูล!J36)+(H64*ข้อมูล!J37)+(I64*ข้อมูล!J38)+(J64*ข้อมูล!J39))*100)/K1</f>
        <v>#DIV/0!</v>
      </c>
    </row>
    <row r="65" spans="2:11">
      <c r="B65" s="275" t="str">
        <f>ข้อมูลนักศึกษา!B66</f>
        <v/>
      </c>
      <c r="C65" s="284" t="str">
        <f>IF(B65="","",ข้อมูลนักศึกษา!C66)</f>
        <v/>
      </c>
      <c r="D65" s="284" t="str">
        <f>IF(B65="","",ข้อมูลนักศึกษา!D66)</f>
        <v/>
      </c>
      <c r="E65" s="37"/>
      <c r="F65" s="37"/>
      <c r="G65" s="37"/>
      <c r="H65" s="37"/>
      <c r="I65" s="37"/>
      <c r="J65" s="37"/>
      <c r="K65" s="278" t="e">
        <f>(((E65*ข้อมูล!J34)+(F65*ข้อมูล!J35)+(G65*ข้อมูล!J36)+(H65*ข้อมูล!J37)+(I65*ข้อมูล!J38)+(J65*ข้อมูล!J39))*100)/K1</f>
        <v>#DIV/0!</v>
      </c>
    </row>
    <row r="66" spans="2:11">
      <c r="B66" s="275" t="str">
        <f>ข้อมูลนักศึกษา!B67</f>
        <v/>
      </c>
      <c r="C66" s="284" t="str">
        <f>IF(B66="","",ข้อมูลนักศึกษา!C67)</f>
        <v/>
      </c>
      <c r="D66" s="284" t="str">
        <f>IF(B66="","",ข้อมูลนักศึกษา!D67)</f>
        <v/>
      </c>
      <c r="E66" s="37"/>
      <c r="F66" s="37"/>
      <c r="G66" s="37"/>
      <c r="H66" s="37"/>
      <c r="I66" s="37"/>
      <c r="J66" s="37"/>
      <c r="K66" s="278" t="e">
        <f>(((E66*ข้อมูล!J34)+(F66*ข้อมูล!J35)+(G66*ข้อมูล!J36)+(H66*ข้อมูล!J37)+(I66*ข้อมูล!J38)+(J66*ข้อมูล!J39))*100)/K1</f>
        <v>#DIV/0!</v>
      </c>
    </row>
    <row r="67" spans="2:11">
      <c r="B67" s="275" t="str">
        <f>ข้อมูลนักศึกษา!B68</f>
        <v/>
      </c>
      <c r="C67" s="284" t="str">
        <f>IF(B67="","",ข้อมูลนักศึกษา!C68)</f>
        <v/>
      </c>
      <c r="D67" s="284" t="str">
        <f>IF(B67="","",ข้อมูลนักศึกษา!D68)</f>
        <v/>
      </c>
      <c r="E67" s="37"/>
      <c r="F67" s="37"/>
      <c r="G67" s="37"/>
      <c r="H67" s="37"/>
      <c r="I67" s="37"/>
      <c r="J67" s="37"/>
      <c r="K67" s="278" t="e">
        <f>(((E67*ข้อมูล!J34)+(F67*ข้อมูล!J35)+(G67*ข้อมูล!J36)+(H67*ข้อมูล!J37)+(I67*ข้อมูล!J38)+(J67*ข้อมูล!J39))*100)/K1</f>
        <v>#DIV/0!</v>
      </c>
    </row>
    <row r="68" spans="2:11">
      <c r="B68" s="275" t="str">
        <f>ข้อมูลนักศึกษา!B69</f>
        <v/>
      </c>
      <c r="C68" s="284" t="str">
        <f>IF(B68="","",ข้อมูลนักศึกษา!C69)</f>
        <v/>
      </c>
      <c r="D68" s="284" t="str">
        <f>IF(B68="","",ข้อมูลนักศึกษา!D69)</f>
        <v/>
      </c>
      <c r="E68" s="37"/>
      <c r="F68" s="37"/>
      <c r="G68" s="37"/>
      <c r="H68" s="37"/>
      <c r="I68" s="37"/>
      <c r="J68" s="37"/>
      <c r="K68" s="278" t="e">
        <f>(((E68*ข้อมูล!J34)+(F68*ข้อมูล!J35)+(G68*ข้อมูล!J36)+(H68*ข้อมูล!J37)+(I68*ข้อมูล!J38)+(J68*ข้อมูล!J39))*100)/K1</f>
        <v>#DIV/0!</v>
      </c>
    </row>
    <row r="69" spans="2:11">
      <c r="B69" s="275" t="str">
        <f>ข้อมูลนักศึกษา!B70</f>
        <v/>
      </c>
      <c r="C69" s="284" t="str">
        <f>IF(B69="","",ข้อมูลนักศึกษา!C70)</f>
        <v/>
      </c>
      <c r="D69" s="284" t="str">
        <f>IF(B69="","",ข้อมูลนักศึกษา!D70)</f>
        <v/>
      </c>
      <c r="E69" s="37"/>
      <c r="F69" s="37"/>
      <c r="G69" s="37"/>
      <c r="H69" s="37"/>
      <c r="I69" s="37"/>
      <c r="J69" s="37"/>
      <c r="K69" s="278" t="e">
        <f>(((E69*ข้อมูล!J34)+(F69*ข้อมูล!J35)+(G69*ข้อมูล!J36)+(H69*ข้อมูล!J37)+(I69*ข้อมูล!J38)+(J69*ข้อมูล!J39))*100)/K1</f>
        <v>#DIV/0!</v>
      </c>
    </row>
    <row r="70" spans="2:11">
      <c r="B70" s="275" t="str">
        <f>ข้อมูลนักศึกษา!B71</f>
        <v/>
      </c>
      <c r="C70" s="284" t="str">
        <f>IF(B70="","",ข้อมูลนักศึกษา!C71)</f>
        <v/>
      </c>
      <c r="D70" s="284" t="str">
        <f>IF(B70="","",ข้อมูลนักศึกษา!D71)</f>
        <v/>
      </c>
      <c r="E70" s="37"/>
      <c r="F70" s="37"/>
      <c r="G70" s="37"/>
      <c r="H70" s="37"/>
      <c r="I70" s="37"/>
      <c r="J70" s="37"/>
      <c r="K70" s="278" t="e">
        <f>(((E70*ข้อมูล!J34)+(F70*ข้อมูล!J35)+(G70*ข้อมูล!J36)+(H70*ข้อมูล!J37)+(I70*ข้อมูล!J38)+(J70*ข้อมูล!J39))*100)/K1</f>
        <v>#DIV/0!</v>
      </c>
    </row>
    <row r="71" spans="2:11">
      <c r="B71" s="275" t="str">
        <f>ข้อมูลนักศึกษา!B72</f>
        <v/>
      </c>
      <c r="C71" s="284" t="str">
        <f>IF(B71="","",ข้อมูลนักศึกษา!C72)</f>
        <v/>
      </c>
      <c r="D71" s="284" t="str">
        <f>IF(B71="","",ข้อมูลนักศึกษา!D72)</f>
        <v/>
      </c>
      <c r="E71" s="37"/>
      <c r="F71" s="37"/>
      <c r="G71" s="37"/>
      <c r="H71" s="37"/>
      <c r="I71" s="37"/>
      <c r="J71" s="37"/>
      <c r="K71" s="278" t="e">
        <f>(((E71*ข้อมูล!J34)+(F71*ข้อมูล!J35)+(G71*ข้อมูล!J36)+(H71*ข้อมูล!J37)+(I71*ข้อมูล!J38)+(J71*ข้อมูล!J39))*100)/K1</f>
        <v>#DIV/0!</v>
      </c>
    </row>
    <row r="72" spans="2:11">
      <c r="B72" s="275" t="str">
        <f>ข้อมูลนักศึกษา!B73</f>
        <v/>
      </c>
      <c r="C72" s="284" t="str">
        <f>IF(B72="","",ข้อมูลนักศึกษา!C73)</f>
        <v/>
      </c>
      <c r="D72" s="284" t="str">
        <f>IF(B72="","",ข้อมูลนักศึกษา!D73)</f>
        <v/>
      </c>
      <c r="E72" s="37"/>
      <c r="F72" s="37"/>
      <c r="G72" s="37"/>
      <c r="H72" s="37"/>
      <c r="I72" s="37"/>
      <c r="J72" s="37"/>
      <c r="K72" s="278" t="e">
        <f>(((E72*ข้อมูล!J34)+(F72*ข้อมูล!J35)+(G72*ข้อมูล!J36)+(H72*ข้อมูล!J37)+(I72*ข้อมูล!J38)+(J72*ข้อมูล!J39))*100)/K1</f>
        <v>#DIV/0!</v>
      </c>
    </row>
    <row r="73" spans="2:11">
      <c r="B73" s="275" t="str">
        <f>ข้อมูลนักศึกษา!B74</f>
        <v/>
      </c>
      <c r="C73" s="284" t="str">
        <f>IF(B73="","",ข้อมูลนักศึกษา!C74)</f>
        <v/>
      </c>
      <c r="D73" s="284" t="str">
        <f>IF(B73="","",ข้อมูลนักศึกษา!D74)</f>
        <v/>
      </c>
      <c r="E73" s="37"/>
      <c r="F73" s="37"/>
      <c r="G73" s="37"/>
      <c r="H73" s="37"/>
      <c r="I73" s="37"/>
      <c r="J73" s="37"/>
      <c r="K73" s="278" t="e">
        <f>(((E73*ข้อมูล!J34)+(F73*ข้อมูล!J35)+(G73*ข้อมูล!J36)+(H73*ข้อมูล!J37)+(I73*ข้อมูล!J38)+(J73*ข้อมูล!J39))*100)/K1</f>
        <v>#DIV/0!</v>
      </c>
    </row>
    <row r="74" spans="2:11">
      <c r="B74" s="275" t="str">
        <f>ข้อมูลนักศึกษา!B75</f>
        <v/>
      </c>
      <c r="C74" s="284" t="str">
        <f>IF(B74="","",ข้อมูลนักศึกษา!C75)</f>
        <v/>
      </c>
      <c r="D74" s="284" t="str">
        <f>IF(B74="","",ข้อมูลนักศึกษา!D75)</f>
        <v/>
      </c>
      <c r="E74" s="37"/>
      <c r="F74" s="37"/>
      <c r="G74" s="37"/>
      <c r="H74" s="37"/>
      <c r="I74" s="37"/>
      <c r="J74" s="37"/>
      <c r="K74" s="278" t="e">
        <f>(((E74*ข้อมูล!J34)+(F74*ข้อมูล!J35)+(G74*ข้อมูล!J36)+(H74*ข้อมูล!J37)+(I74*ข้อมูล!J38)+(J74*ข้อมูล!J39))*100)/K1</f>
        <v>#DIV/0!</v>
      </c>
    </row>
  </sheetData>
  <sheetProtection algorithmName="SHA-512" hashValue="Dl8kkHIxBUK/dpLjYGutasnNze3onn888X2/dIy+6L1YvKKMDoUdzB0yheVZAMpRJNHPc4Fvl89MDyoNvt/Ynw==" saltValue="OQmfI6yjw1WKIwCWi0TvPg==" spinCount="100000" sheet="1" objects="1" scenarios="1" selectLockedCells="1"/>
  <mergeCells count="10">
    <mergeCell ref="L5:M5"/>
    <mergeCell ref="L6:M6"/>
    <mergeCell ref="L7:M7"/>
    <mergeCell ref="L8:M8"/>
    <mergeCell ref="B1:B3"/>
    <mergeCell ref="C1:C3"/>
    <mergeCell ref="D1:D3"/>
    <mergeCell ref="E1:J1"/>
    <mergeCell ref="K3:N3"/>
    <mergeCell ref="L1:M2"/>
  </mergeCells>
  <conditionalFormatting sqref="E3:J3">
    <cfRule type="cellIs" dxfId="136" priority="8" operator="equal">
      <formula>0</formula>
    </cfRule>
    <cfRule type="cellIs" dxfId="135" priority="9" operator="greaterThan">
      <formula>0</formula>
    </cfRule>
  </conditionalFormatting>
  <conditionalFormatting sqref="E2">
    <cfRule type="notContainsBlanks" dxfId="134" priority="7">
      <formula>LEN(TRIM(E2))&gt;0</formula>
    </cfRule>
  </conditionalFormatting>
  <conditionalFormatting sqref="F2">
    <cfRule type="notContainsBlanks" dxfId="133" priority="6">
      <formula>LEN(TRIM(F2))&gt;0</formula>
    </cfRule>
  </conditionalFormatting>
  <conditionalFormatting sqref="G2">
    <cfRule type="notContainsBlanks" dxfId="132" priority="5">
      <formula>LEN(TRIM(G2))&gt;0</formula>
    </cfRule>
  </conditionalFormatting>
  <conditionalFormatting sqref="H2">
    <cfRule type="notContainsBlanks" dxfId="131" priority="4">
      <formula>LEN(TRIM(H2))&gt;0</formula>
    </cfRule>
  </conditionalFormatting>
  <conditionalFormatting sqref="I2">
    <cfRule type="notContainsBlanks" dxfId="130" priority="3">
      <formula>LEN(TRIM(I2))&gt;0</formula>
    </cfRule>
  </conditionalFormatting>
  <conditionalFormatting sqref="J2">
    <cfRule type="notContainsBlanks" dxfId="129" priority="2">
      <formula>LEN(TRIM(J2))&gt;0</formula>
    </cfRule>
  </conditionalFormatting>
  <conditionalFormatting sqref="E4:J74">
    <cfRule type="cellIs" dxfId="128" priority="1" operator="equal">
      <formula>0</formula>
    </cfRule>
  </conditionalFormatting>
  <pageMargins left="0.7" right="0.7" top="0.75" bottom="0.75" header="0.3" footer="0.3"/>
  <drawing r:id="rId1"/>
  <picture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N74"/>
  <sheetViews>
    <sheetView showGridLines="0" showRowColHeaders="0" zoomScale="120" zoomScaleNormal="120" workbookViewId="0">
      <pane ySplit="3" topLeftCell="A4" activePane="bottomLeft" state="frozen"/>
      <selection activeCell="P22" sqref="P22"/>
      <selection pane="bottomLeft" activeCell="E4" sqref="E4"/>
    </sheetView>
  </sheetViews>
  <sheetFormatPr defaultColWidth="9" defaultRowHeight="21"/>
  <cols>
    <col min="1" max="1" width="5.1796875" style="270" customWidth="1"/>
    <col min="2" max="2" width="5.1796875" style="277" customWidth="1"/>
    <col min="3" max="3" width="14.7265625" style="270" customWidth="1"/>
    <col min="4" max="4" width="21.1796875" style="270" customWidth="1"/>
    <col min="5" max="10" width="10.81640625" style="270" customWidth="1"/>
    <col min="11" max="11" width="8.26953125" style="276" customWidth="1"/>
    <col min="12" max="14" width="8.26953125" style="270" customWidth="1"/>
    <col min="15" max="15" width="9" style="270" customWidth="1"/>
    <col min="16" max="16384" width="9" style="270"/>
  </cols>
  <sheetData>
    <row r="1" spans="2:14" s="269" customFormat="1" ht="18.75" customHeight="1">
      <c r="B1" s="481" t="s">
        <v>0</v>
      </c>
      <c r="C1" s="492" t="s">
        <v>1</v>
      </c>
      <c r="D1" s="492" t="s">
        <v>42</v>
      </c>
      <c r="E1" s="482" t="s">
        <v>137</v>
      </c>
      <c r="F1" s="483"/>
      <c r="G1" s="483"/>
      <c r="H1" s="483"/>
      <c r="I1" s="483"/>
      <c r="J1" s="484"/>
      <c r="K1" s="279">
        <f>SUM(E3:J3)</f>
        <v>0</v>
      </c>
      <c r="L1" s="485" t="s">
        <v>61</v>
      </c>
      <c r="M1" s="485"/>
      <c r="N1" s="272">
        <f>ข้อมูล!L11</f>
        <v>0</v>
      </c>
    </row>
    <row r="2" spans="2:14" s="269" customFormat="1" ht="18.75" customHeight="1" thickBot="1">
      <c r="B2" s="481"/>
      <c r="C2" s="492"/>
      <c r="D2" s="492"/>
      <c r="E2" s="273" t="str">
        <f>IF(ข้อมูล!M11=1,ข้อมูล!M2," ")</f>
        <v xml:space="preserve"> </v>
      </c>
      <c r="F2" s="273" t="str">
        <f>IF(ข้อมูล!N11=1,ข้อมูล!N2," ")</f>
        <v xml:space="preserve"> </v>
      </c>
      <c r="G2" s="273" t="str">
        <f>IF(ข้อมูล!O11=1,ข้อมูล!O2," ")</f>
        <v xml:space="preserve"> </v>
      </c>
      <c r="H2" s="273" t="str">
        <f>IF(ข้อมูล!P11=1,ข้อมูล!P2," ")</f>
        <v xml:space="preserve"> </v>
      </c>
      <c r="I2" s="273" t="str">
        <f>IF(ข้อมูล!Q11=1,ข้อมูล!Q2," ")</f>
        <v xml:space="preserve"> </v>
      </c>
      <c r="J2" s="273" t="str">
        <f>IF(ข้อมูล!R11=1,ข้อมูล!R2," ")</f>
        <v xml:space="preserve"> </v>
      </c>
      <c r="K2" s="280"/>
      <c r="L2" s="485"/>
      <c r="M2" s="485"/>
      <c r="N2" s="274" t="s">
        <v>13</v>
      </c>
    </row>
    <row r="3" spans="2:14" s="269" customFormat="1" ht="18" customHeight="1">
      <c r="B3" s="481"/>
      <c r="C3" s="492"/>
      <c r="D3" s="492"/>
      <c r="E3" s="273">
        <f>IF(ข้อมูล!M11=1,ข้อมูล!C15,0)</f>
        <v>0</v>
      </c>
      <c r="F3" s="273">
        <f>IF(ข้อมูล!N11=1,ข้อมูล!C16,0)</f>
        <v>0</v>
      </c>
      <c r="G3" s="273">
        <f>IF(ข้อมูล!O11=1,ข้อมูล!C17,0)</f>
        <v>0</v>
      </c>
      <c r="H3" s="273">
        <f>IF(ข้อมูล!P11=1,ข้อมูล!C18,0)</f>
        <v>0</v>
      </c>
      <c r="I3" s="273">
        <f>IF(ข้อมูล!Q11=1,ข้อมูล!C19,0)</f>
        <v>0</v>
      </c>
      <c r="J3" s="273">
        <f>IF(ข้อมูล!R11=1,ข้อมูล!C20,0)</f>
        <v>0</v>
      </c>
      <c r="K3" s="488">
        <f>ข้อมูล!K11</f>
        <v>0</v>
      </c>
      <c r="L3" s="488"/>
      <c r="M3" s="488"/>
      <c r="N3" s="488"/>
    </row>
    <row r="4" spans="2:14">
      <c r="B4" s="275" t="str">
        <f>ข้อมูลนักศึกษา!B5</f>
        <v/>
      </c>
      <c r="C4" s="284" t="str">
        <f>IF(B4="","",ข้อมูลนักศึกษา!C5)</f>
        <v/>
      </c>
      <c r="D4" s="284" t="str">
        <f>IF(B4="","",ข้อมูลนักศึกษา!D5)</f>
        <v/>
      </c>
      <c r="E4" s="37"/>
      <c r="F4" s="37"/>
      <c r="G4" s="37"/>
      <c r="H4" s="37"/>
      <c r="I4" s="37"/>
      <c r="J4" s="37"/>
      <c r="K4" s="278" t="e">
        <f>(((E4*ข้อมูล!J34)+(F4*ข้อมูล!J35)+(G4*ข้อมูล!J36)+(H4*ข้อมูล!J37)+(I4*ข้อมูล!J38)+(J4*ข้อมูล!J39))*100)/K1</f>
        <v>#DIV/0!</v>
      </c>
    </row>
    <row r="5" spans="2:14">
      <c r="B5" s="275" t="str">
        <f>ข้อมูลนักศึกษา!B6</f>
        <v/>
      </c>
      <c r="C5" s="284" t="str">
        <f>IF(B5="","",ข้อมูลนักศึกษา!C6)</f>
        <v/>
      </c>
      <c r="D5" s="284" t="str">
        <f>IF(B5="","",ข้อมูลนักศึกษา!D6)</f>
        <v/>
      </c>
      <c r="E5" s="37"/>
      <c r="F5" s="37"/>
      <c r="G5" s="37"/>
      <c r="H5" s="37"/>
      <c r="I5" s="37"/>
      <c r="J5" s="37"/>
      <c r="K5" s="278" t="e">
        <f>(((E5*ข้อมูล!J34)+(F5*ข้อมูล!J35)+(G5*ข้อมูล!J36)+(H5*ข้อมูล!J37)+(I5*ข้อมูล!J38)+(J5*ข้อมูล!J39))*100)/K1</f>
        <v>#DIV/0!</v>
      </c>
      <c r="L5" s="486" t="s">
        <v>74</v>
      </c>
      <c r="M5" s="486"/>
    </row>
    <row r="6" spans="2:14">
      <c r="B6" s="275" t="str">
        <f>ข้อมูลนักศึกษา!B7</f>
        <v/>
      </c>
      <c r="C6" s="284" t="str">
        <f>IF(B6="","",ข้อมูลนักศึกษา!C7)</f>
        <v/>
      </c>
      <c r="D6" s="284" t="str">
        <f>IF(B6="","",ข้อมูลนักศึกษา!D7)</f>
        <v/>
      </c>
      <c r="E6" s="37"/>
      <c r="F6" s="37"/>
      <c r="G6" s="37"/>
      <c r="H6" s="37"/>
      <c r="I6" s="37"/>
      <c r="J6" s="37"/>
      <c r="K6" s="278" t="e">
        <f>(((E6*ข้อมูล!J34)+(F6*ข้อมูล!J35)+(G6*ข้อมูล!J36)+(H6*ข้อมูล!J37)+(I6*ข้อมูล!J38)+(J6*ข้อมูล!J39))*100)/K1</f>
        <v>#DIV/0!</v>
      </c>
      <c r="L6" s="489" t="s">
        <v>134</v>
      </c>
      <c r="M6" s="489"/>
    </row>
    <row r="7" spans="2:14">
      <c r="B7" s="275" t="str">
        <f>ข้อมูลนักศึกษา!B8</f>
        <v/>
      </c>
      <c r="C7" s="284" t="str">
        <f>IF(B7="","",ข้อมูลนักศึกษา!C8)</f>
        <v/>
      </c>
      <c r="D7" s="284" t="str">
        <f>IF(B7="","",ข้อมูลนักศึกษา!D8)</f>
        <v/>
      </c>
      <c r="E7" s="37"/>
      <c r="F7" s="37"/>
      <c r="G7" s="37"/>
      <c r="H7" s="37"/>
      <c r="I7" s="37"/>
      <c r="J7" s="37"/>
      <c r="K7" s="278" t="e">
        <f>(((E7*ข้อมูล!J34)+(F7*ข้อมูล!J35)+(G7*ข้อมูล!J36)+(H7*ข้อมูล!J37)+(I7*ข้อมูล!J38)+(J7*ข้อมูล!J39))*100)/K1</f>
        <v>#DIV/0!</v>
      </c>
      <c r="L7" s="486" t="s">
        <v>136</v>
      </c>
      <c r="M7" s="490"/>
    </row>
    <row r="8" spans="2:14">
      <c r="B8" s="275" t="str">
        <f>ข้อมูลนักศึกษา!B9</f>
        <v/>
      </c>
      <c r="C8" s="284" t="str">
        <f>IF(B8="","",ข้อมูลนักศึกษา!C9)</f>
        <v/>
      </c>
      <c r="D8" s="284" t="str">
        <f>IF(B8="","",ข้อมูลนักศึกษา!D9)</f>
        <v/>
      </c>
      <c r="E8" s="37"/>
      <c r="F8" s="37"/>
      <c r="G8" s="37"/>
      <c r="H8" s="37"/>
      <c r="I8" s="37"/>
      <c r="J8" s="37"/>
      <c r="K8" s="278" t="e">
        <f>(((E8*ข้อมูล!J34)+(F8*ข้อมูล!J35)+(G8*ข้อมูล!J36)+(H8*ข้อมูล!J37)+(I8*ข้อมูล!J38)+(J8*ข้อมูล!J39))*100)/K1</f>
        <v>#DIV/0!</v>
      </c>
      <c r="L8" s="491" t="s">
        <v>77</v>
      </c>
      <c r="M8" s="491"/>
    </row>
    <row r="9" spans="2:14">
      <c r="B9" s="275" t="str">
        <f>ข้อมูลนักศึกษา!B10</f>
        <v/>
      </c>
      <c r="C9" s="284" t="str">
        <f>IF(B9="","",ข้อมูลนักศึกษา!C10)</f>
        <v/>
      </c>
      <c r="D9" s="284" t="str">
        <f>IF(B9="","",ข้อมูลนักศึกษา!D10)</f>
        <v/>
      </c>
      <c r="E9" s="37"/>
      <c r="F9" s="37"/>
      <c r="G9" s="37"/>
      <c r="H9" s="37"/>
      <c r="I9" s="37"/>
      <c r="J9" s="37"/>
      <c r="K9" s="278" t="e">
        <f>(((E9*ข้อมูล!J34)+(F9*ข้อมูล!J35)+(G9*ข้อมูล!J36)+(H9*ข้อมูล!J37)+(I9*ข้อมูล!J38)+(J9*ข้อมูล!J39))*100)/K1</f>
        <v>#DIV/0!</v>
      </c>
    </row>
    <row r="10" spans="2:14">
      <c r="B10" s="275" t="str">
        <f>ข้อมูลนักศึกษา!B11</f>
        <v/>
      </c>
      <c r="C10" s="284" t="str">
        <f>IF(B10="","",ข้อมูลนักศึกษา!C11)</f>
        <v/>
      </c>
      <c r="D10" s="284" t="str">
        <f>IF(B10="","",ข้อมูลนักศึกษา!D11)</f>
        <v/>
      </c>
      <c r="E10" s="37"/>
      <c r="F10" s="37"/>
      <c r="G10" s="37"/>
      <c r="H10" s="37"/>
      <c r="I10" s="37"/>
      <c r="J10" s="37"/>
      <c r="K10" s="278" t="e">
        <f>(((E10*ข้อมูล!J34)+(F10*ข้อมูล!J35)+(G10*ข้อมูล!J36)+(H10*ข้อมูล!J37)+(I10*ข้อมูล!J38)+(J10*ข้อมูล!J39))*100)/K1</f>
        <v>#DIV/0!</v>
      </c>
    </row>
    <row r="11" spans="2:14">
      <c r="B11" s="275" t="str">
        <f>ข้อมูลนักศึกษา!B12</f>
        <v/>
      </c>
      <c r="C11" s="284" t="str">
        <f>IF(B11="","",ข้อมูลนักศึกษา!C12)</f>
        <v/>
      </c>
      <c r="D11" s="284" t="str">
        <f>IF(B11="","",ข้อมูลนักศึกษา!D12)</f>
        <v/>
      </c>
      <c r="E11" s="37"/>
      <c r="F11" s="37"/>
      <c r="G11" s="37"/>
      <c r="H11" s="37"/>
      <c r="I11" s="37"/>
      <c r="J11" s="37"/>
      <c r="K11" s="278" t="e">
        <f>(((E11*ข้อมูล!J34)+(F11*ข้อมูล!J35)+(G11*ข้อมูล!J36)+(H11*ข้อมูล!J37)+(I11*ข้อมูล!J38)+(J11*ข้อมูล!J39))*100)/K1</f>
        <v>#DIV/0!</v>
      </c>
    </row>
    <row r="12" spans="2:14">
      <c r="B12" s="275" t="str">
        <f>ข้อมูลนักศึกษา!B13</f>
        <v/>
      </c>
      <c r="C12" s="284" t="str">
        <f>IF(B12="","",ข้อมูลนักศึกษา!C13)</f>
        <v/>
      </c>
      <c r="D12" s="284" t="str">
        <f>IF(B12="","",ข้อมูลนักศึกษา!D13)</f>
        <v/>
      </c>
      <c r="E12" s="37"/>
      <c r="F12" s="37"/>
      <c r="G12" s="37"/>
      <c r="H12" s="37"/>
      <c r="I12" s="37"/>
      <c r="J12" s="37"/>
      <c r="K12" s="278" t="e">
        <f>(((E12*ข้อมูล!J34)+(F12*ข้อมูล!J35)+(G12*ข้อมูล!J36)+(H12*ข้อมูล!J37)+(I12*ข้อมูล!J38)+(J12*ข้อมูล!J39))*100)/K1</f>
        <v>#DIV/0!</v>
      </c>
    </row>
    <row r="13" spans="2:14">
      <c r="B13" s="275" t="str">
        <f>ข้อมูลนักศึกษา!B14</f>
        <v/>
      </c>
      <c r="C13" s="284" t="str">
        <f>IF(B13="","",ข้อมูลนักศึกษา!C14)</f>
        <v/>
      </c>
      <c r="D13" s="284" t="str">
        <f>IF(B13="","",ข้อมูลนักศึกษา!D14)</f>
        <v/>
      </c>
      <c r="E13" s="37"/>
      <c r="F13" s="37"/>
      <c r="G13" s="37"/>
      <c r="H13" s="37"/>
      <c r="I13" s="37"/>
      <c r="J13" s="37"/>
      <c r="K13" s="278" t="e">
        <f>(((E13*ข้อมูล!J34)+(F13*ข้อมูล!J35)+(G13*ข้อมูล!J36)+(H13*ข้อมูล!J37)+(I13*ข้อมูล!J38)+(J13*ข้อมูล!J39))*100)/K1</f>
        <v>#DIV/0!</v>
      </c>
    </row>
    <row r="14" spans="2:14">
      <c r="B14" s="275" t="str">
        <f>ข้อมูลนักศึกษา!B15</f>
        <v/>
      </c>
      <c r="C14" s="284" t="str">
        <f>IF(B14="","",ข้อมูลนักศึกษา!C15)</f>
        <v/>
      </c>
      <c r="D14" s="284" t="str">
        <f>IF(B14="","",ข้อมูลนักศึกษา!D15)</f>
        <v/>
      </c>
      <c r="E14" s="37"/>
      <c r="F14" s="37"/>
      <c r="G14" s="37"/>
      <c r="H14" s="37"/>
      <c r="I14" s="37"/>
      <c r="J14" s="37"/>
      <c r="K14" s="278" t="e">
        <f>(((E14*ข้อมูล!J34)+(F14*ข้อมูล!J35)+(G14*ข้อมูล!J36)+(H14*ข้อมูล!J37)+(I14*ข้อมูล!J38)+(J14*ข้อมูล!J39))*100)/K1</f>
        <v>#DIV/0!</v>
      </c>
    </row>
    <row r="15" spans="2:14">
      <c r="B15" s="275" t="str">
        <f>ข้อมูลนักศึกษา!B16</f>
        <v/>
      </c>
      <c r="C15" s="284" t="str">
        <f>IF(B15="","",ข้อมูลนักศึกษา!C16)</f>
        <v/>
      </c>
      <c r="D15" s="284" t="str">
        <f>IF(B15="","",ข้อมูลนักศึกษา!D16)</f>
        <v/>
      </c>
      <c r="E15" s="37"/>
      <c r="F15" s="37"/>
      <c r="G15" s="37"/>
      <c r="H15" s="37"/>
      <c r="I15" s="37"/>
      <c r="J15" s="37"/>
      <c r="K15" s="278" t="e">
        <f>(((E15*ข้อมูล!J34)+(F15*ข้อมูล!J35)+(G15*ข้อมูล!J36)+(H15*ข้อมูล!J37)+(I15*ข้อมูล!J38)+(J15*ข้อมูล!J39))*100)/K1</f>
        <v>#DIV/0!</v>
      </c>
    </row>
    <row r="16" spans="2:14">
      <c r="B16" s="275" t="str">
        <f>ข้อมูลนักศึกษา!B17</f>
        <v/>
      </c>
      <c r="C16" s="284" t="str">
        <f>IF(B16="","",ข้อมูลนักศึกษา!C17)</f>
        <v/>
      </c>
      <c r="D16" s="284" t="str">
        <f>IF(B16="","",ข้อมูลนักศึกษา!D17)</f>
        <v/>
      </c>
      <c r="E16" s="37"/>
      <c r="F16" s="37"/>
      <c r="G16" s="37"/>
      <c r="H16" s="37"/>
      <c r="I16" s="37"/>
      <c r="J16" s="37"/>
      <c r="K16" s="278" t="e">
        <f>(((E16*ข้อมูล!J34)+(F16*ข้อมูล!J35)+(G16*ข้อมูล!J36)+(H16*ข้อมูล!J37)+(I16*ข้อมูล!J38)+(J16*ข้อมูล!J39))*100)/K1</f>
        <v>#DIV/0!</v>
      </c>
    </row>
    <row r="17" spans="2:11">
      <c r="B17" s="275" t="str">
        <f>ข้อมูลนักศึกษา!B18</f>
        <v/>
      </c>
      <c r="C17" s="284" t="str">
        <f>IF(B17="","",ข้อมูลนักศึกษา!C18)</f>
        <v/>
      </c>
      <c r="D17" s="284" t="str">
        <f>IF(B17="","",ข้อมูลนักศึกษา!D18)</f>
        <v/>
      </c>
      <c r="E17" s="37"/>
      <c r="F17" s="37"/>
      <c r="G17" s="37"/>
      <c r="H17" s="37"/>
      <c r="I17" s="37"/>
      <c r="J17" s="37"/>
      <c r="K17" s="278" t="e">
        <f>(((E17*ข้อมูล!J34)+(F17*ข้อมูล!J35)+(G17*ข้อมูล!J36)+(H17*ข้อมูล!J37)+(I17*ข้อมูล!J38)+(J17*ข้อมูล!J39))*100)/K1</f>
        <v>#DIV/0!</v>
      </c>
    </row>
    <row r="18" spans="2:11">
      <c r="B18" s="275" t="str">
        <f>ข้อมูลนักศึกษา!B19</f>
        <v/>
      </c>
      <c r="C18" s="284" t="str">
        <f>IF(B18="","",ข้อมูลนักศึกษา!C19)</f>
        <v/>
      </c>
      <c r="D18" s="284" t="str">
        <f>IF(B18="","",ข้อมูลนักศึกษา!D19)</f>
        <v/>
      </c>
      <c r="E18" s="37"/>
      <c r="F18" s="37"/>
      <c r="G18" s="37"/>
      <c r="H18" s="37"/>
      <c r="I18" s="37"/>
      <c r="J18" s="37"/>
      <c r="K18" s="278" t="e">
        <f>(((E18*ข้อมูล!J34)+(F18*ข้อมูล!J35)+(G18*ข้อมูล!J36)+(H18*ข้อมูล!J37)+(I18*ข้อมูล!J38)+(J18*ข้อมูล!J39))*100)/K1</f>
        <v>#DIV/0!</v>
      </c>
    </row>
    <row r="19" spans="2:11">
      <c r="B19" s="275" t="str">
        <f>ข้อมูลนักศึกษา!B20</f>
        <v/>
      </c>
      <c r="C19" s="284" t="str">
        <f>IF(B19="","",ข้อมูลนักศึกษา!C20)</f>
        <v/>
      </c>
      <c r="D19" s="284" t="str">
        <f>IF(B19="","",ข้อมูลนักศึกษา!D20)</f>
        <v/>
      </c>
      <c r="E19" s="37"/>
      <c r="F19" s="37"/>
      <c r="G19" s="37"/>
      <c r="H19" s="37"/>
      <c r="I19" s="37"/>
      <c r="J19" s="37"/>
      <c r="K19" s="278" t="e">
        <f>(((E19*ข้อมูล!J34)+(F19*ข้อมูล!J35)+(G19*ข้อมูล!J36)+(H19*ข้อมูล!J37)+(I19*ข้อมูล!J38)+(J19*ข้อมูล!J39))*100)/K1</f>
        <v>#DIV/0!</v>
      </c>
    </row>
    <row r="20" spans="2:11">
      <c r="B20" s="275" t="str">
        <f>ข้อมูลนักศึกษา!B21</f>
        <v/>
      </c>
      <c r="C20" s="284" t="str">
        <f>IF(B20="","",ข้อมูลนักศึกษา!C21)</f>
        <v/>
      </c>
      <c r="D20" s="284" t="str">
        <f>IF(B20="","",ข้อมูลนักศึกษา!D21)</f>
        <v/>
      </c>
      <c r="E20" s="37"/>
      <c r="F20" s="37"/>
      <c r="G20" s="37"/>
      <c r="H20" s="37"/>
      <c r="I20" s="37"/>
      <c r="J20" s="37"/>
      <c r="K20" s="278" t="e">
        <f>(((E20*ข้อมูล!J34)+(F20*ข้อมูล!J35)+(G20*ข้อมูล!J36)+(H20*ข้อมูล!J37)+(I20*ข้อมูล!J38)+(J20*ข้อมูล!J39))*100)/K1</f>
        <v>#DIV/0!</v>
      </c>
    </row>
    <row r="21" spans="2:11">
      <c r="B21" s="275" t="str">
        <f>ข้อมูลนักศึกษา!B22</f>
        <v/>
      </c>
      <c r="C21" s="284" t="str">
        <f>IF(B21="","",ข้อมูลนักศึกษา!C22)</f>
        <v/>
      </c>
      <c r="D21" s="284" t="str">
        <f>IF(B21="","",ข้อมูลนักศึกษา!D22)</f>
        <v/>
      </c>
      <c r="E21" s="37"/>
      <c r="F21" s="37"/>
      <c r="G21" s="37"/>
      <c r="H21" s="37"/>
      <c r="I21" s="37"/>
      <c r="J21" s="37"/>
      <c r="K21" s="278" t="e">
        <f>(((E21*ข้อมูล!J34)+(F21*ข้อมูล!J35)+(G21*ข้อมูล!J36)+(H21*ข้อมูล!J37)+(I21*ข้อมูล!J38)+(J21*ข้อมูล!J39))*100)/K1</f>
        <v>#DIV/0!</v>
      </c>
    </row>
    <row r="22" spans="2:11">
      <c r="B22" s="275" t="str">
        <f>ข้อมูลนักศึกษา!B23</f>
        <v/>
      </c>
      <c r="C22" s="284" t="str">
        <f>IF(B22="","",ข้อมูลนักศึกษา!C23)</f>
        <v/>
      </c>
      <c r="D22" s="284" t="str">
        <f>IF(B22="","",ข้อมูลนักศึกษา!D23)</f>
        <v/>
      </c>
      <c r="E22" s="37"/>
      <c r="F22" s="37"/>
      <c r="G22" s="37"/>
      <c r="H22" s="37"/>
      <c r="I22" s="37"/>
      <c r="J22" s="37"/>
      <c r="K22" s="278" t="e">
        <f>(((E22*ข้อมูล!J34)+(F22*ข้อมูล!J35)+(G22*ข้อมูล!J36)+(H22*ข้อมูล!J37)+(I22*ข้อมูล!J38)+(J22*ข้อมูล!J39))*100)/K1</f>
        <v>#DIV/0!</v>
      </c>
    </row>
    <row r="23" spans="2:11">
      <c r="B23" s="275" t="str">
        <f>ข้อมูลนักศึกษา!B24</f>
        <v/>
      </c>
      <c r="C23" s="284" t="str">
        <f>IF(B23="","",ข้อมูลนักศึกษา!C24)</f>
        <v/>
      </c>
      <c r="D23" s="284" t="str">
        <f>IF(B23="","",ข้อมูลนักศึกษา!D24)</f>
        <v/>
      </c>
      <c r="E23" s="37"/>
      <c r="F23" s="37"/>
      <c r="G23" s="37"/>
      <c r="H23" s="37"/>
      <c r="I23" s="37"/>
      <c r="J23" s="37"/>
      <c r="K23" s="278" t="e">
        <f>(((E23*ข้อมูล!J34)+(F23*ข้อมูล!J35)+(G23*ข้อมูล!J36)+(H23*ข้อมูล!J37)+(I23*ข้อมูล!J38)+(J23*ข้อมูล!J39))*100)/K1</f>
        <v>#DIV/0!</v>
      </c>
    </row>
    <row r="24" spans="2:11">
      <c r="B24" s="275" t="str">
        <f>ข้อมูลนักศึกษา!B25</f>
        <v/>
      </c>
      <c r="C24" s="284" t="str">
        <f>IF(B24="","",ข้อมูลนักศึกษา!C25)</f>
        <v/>
      </c>
      <c r="D24" s="284" t="str">
        <f>IF(B24="","",ข้อมูลนักศึกษา!D25)</f>
        <v/>
      </c>
      <c r="E24" s="37"/>
      <c r="F24" s="37"/>
      <c r="G24" s="37"/>
      <c r="H24" s="37"/>
      <c r="I24" s="37"/>
      <c r="J24" s="37"/>
      <c r="K24" s="278" t="e">
        <f>(((E24*ข้อมูล!J34)+(F24*ข้อมูล!J35)+(G24*ข้อมูล!J36)+(H24*ข้อมูล!J37)+(I24*ข้อมูล!J38)+(J24*ข้อมูล!J39))*100)/K1</f>
        <v>#DIV/0!</v>
      </c>
    </row>
    <row r="25" spans="2:11">
      <c r="B25" s="275" t="str">
        <f>ข้อมูลนักศึกษา!B26</f>
        <v/>
      </c>
      <c r="C25" s="284" t="str">
        <f>IF(B25="","",ข้อมูลนักศึกษา!C26)</f>
        <v/>
      </c>
      <c r="D25" s="284" t="str">
        <f>IF(B25="","",ข้อมูลนักศึกษา!D26)</f>
        <v/>
      </c>
      <c r="E25" s="37"/>
      <c r="F25" s="37"/>
      <c r="G25" s="37"/>
      <c r="H25" s="37"/>
      <c r="I25" s="37"/>
      <c r="J25" s="37"/>
      <c r="K25" s="278" t="e">
        <f>(((E25*ข้อมูล!J34)+(F25*ข้อมูล!J35)+(G25*ข้อมูล!J36)+(H25*ข้อมูล!J37)+(I25*ข้อมูล!J38)+(J25*ข้อมูล!J39))*100)/K1</f>
        <v>#DIV/0!</v>
      </c>
    </row>
    <row r="26" spans="2:11">
      <c r="B26" s="275" t="str">
        <f>ข้อมูลนักศึกษา!B27</f>
        <v/>
      </c>
      <c r="C26" s="284" t="str">
        <f>IF(B26="","",ข้อมูลนักศึกษา!C27)</f>
        <v/>
      </c>
      <c r="D26" s="284" t="str">
        <f>IF(B26="","",ข้อมูลนักศึกษา!D27)</f>
        <v/>
      </c>
      <c r="E26" s="37"/>
      <c r="F26" s="37"/>
      <c r="G26" s="37"/>
      <c r="H26" s="37"/>
      <c r="I26" s="37"/>
      <c r="J26" s="37"/>
      <c r="K26" s="278" t="e">
        <f>(((E26*ข้อมูล!J34)+(F26*ข้อมูล!J35)+(G26*ข้อมูล!J36)+(H26*ข้อมูล!J37)+(I26*ข้อมูล!J38)+(J26*ข้อมูล!J39))*100)/K1</f>
        <v>#DIV/0!</v>
      </c>
    </row>
    <row r="27" spans="2:11">
      <c r="B27" s="275" t="str">
        <f>ข้อมูลนักศึกษา!B28</f>
        <v/>
      </c>
      <c r="C27" s="284" t="str">
        <f>IF(B27="","",ข้อมูลนักศึกษา!C28)</f>
        <v/>
      </c>
      <c r="D27" s="284" t="str">
        <f>IF(B27="","",ข้อมูลนักศึกษา!D28)</f>
        <v/>
      </c>
      <c r="E27" s="37"/>
      <c r="F27" s="37"/>
      <c r="G27" s="37"/>
      <c r="H27" s="37"/>
      <c r="I27" s="37"/>
      <c r="J27" s="37"/>
      <c r="K27" s="278" t="e">
        <f>(((E27*ข้อมูล!J34)+(F27*ข้อมูล!J35)+(G27*ข้อมูล!J36)+(H27*ข้อมูล!J37)+(I27*ข้อมูล!J38)+(J27*ข้อมูล!J39))*100)/K1</f>
        <v>#DIV/0!</v>
      </c>
    </row>
    <row r="28" spans="2:11">
      <c r="B28" s="275" t="str">
        <f>ข้อมูลนักศึกษา!B29</f>
        <v/>
      </c>
      <c r="C28" s="284" t="str">
        <f>IF(B28="","",ข้อมูลนักศึกษา!C29)</f>
        <v/>
      </c>
      <c r="D28" s="284" t="str">
        <f>IF(B28="","",ข้อมูลนักศึกษา!D29)</f>
        <v/>
      </c>
      <c r="E28" s="37"/>
      <c r="F28" s="37"/>
      <c r="G28" s="37"/>
      <c r="H28" s="37"/>
      <c r="I28" s="37"/>
      <c r="J28" s="37"/>
      <c r="K28" s="278" t="e">
        <f>(((E28*ข้อมูล!J34)+(F28*ข้อมูล!J35)+(G28*ข้อมูล!J36)+(H28*ข้อมูล!J37)+(I28*ข้อมูล!J38)+(J28*ข้อมูล!J39))*100)/K1</f>
        <v>#DIV/0!</v>
      </c>
    </row>
    <row r="29" spans="2:11">
      <c r="B29" s="275" t="str">
        <f>ข้อมูลนักศึกษา!B30</f>
        <v/>
      </c>
      <c r="C29" s="284" t="str">
        <f>IF(B29="","",ข้อมูลนักศึกษา!C30)</f>
        <v/>
      </c>
      <c r="D29" s="284" t="str">
        <f>IF(B29="","",ข้อมูลนักศึกษา!D30)</f>
        <v/>
      </c>
      <c r="E29" s="37"/>
      <c r="F29" s="37"/>
      <c r="G29" s="37"/>
      <c r="H29" s="37"/>
      <c r="I29" s="37"/>
      <c r="J29" s="37"/>
      <c r="K29" s="278" t="e">
        <f>(((E29*ข้อมูล!J34)+(F29*ข้อมูล!J35)+(G29*ข้อมูล!J36)+(H29*ข้อมูล!J37)+(I29*ข้อมูล!J38)+(J29*ข้อมูล!J39))*100)/K1</f>
        <v>#DIV/0!</v>
      </c>
    </row>
    <row r="30" spans="2:11">
      <c r="B30" s="275" t="str">
        <f>ข้อมูลนักศึกษา!B31</f>
        <v/>
      </c>
      <c r="C30" s="284" t="str">
        <f>IF(B30="","",ข้อมูลนักศึกษา!C31)</f>
        <v/>
      </c>
      <c r="D30" s="284" t="str">
        <f>IF(B30="","",ข้อมูลนักศึกษา!D31)</f>
        <v/>
      </c>
      <c r="E30" s="37"/>
      <c r="F30" s="37"/>
      <c r="G30" s="37"/>
      <c r="H30" s="37"/>
      <c r="I30" s="37"/>
      <c r="J30" s="37"/>
      <c r="K30" s="278" t="e">
        <f>(((E30*ข้อมูล!J34)+(F30*ข้อมูล!J35)+(G30*ข้อมูล!J36)+(H30*ข้อมูล!J37)+(I30*ข้อมูล!J38)+(J30*ข้อมูล!J39))*100)/K1</f>
        <v>#DIV/0!</v>
      </c>
    </row>
    <row r="31" spans="2:11">
      <c r="B31" s="275" t="str">
        <f>ข้อมูลนักศึกษา!B32</f>
        <v/>
      </c>
      <c r="C31" s="284" t="str">
        <f>IF(B31="","",ข้อมูลนักศึกษา!C32)</f>
        <v/>
      </c>
      <c r="D31" s="284" t="str">
        <f>IF(B31="","",ข้อมูลนักศึกษา!D32)</f>
        <v/>
      </c>
      <c r="E31" s="37"/>
      <c r="F31" s="37"/>
      <c r="G31" s="37"/>
      <c r="H31" s="37"/>
      <c r="I31" s="37"/>
      <c r="J31" s="37"/>
      <c r="K31" s="278" t="e">
        <f>(((E31*ข้อมูล!J34)+(F31*ข้อมูล!J35)+(G31*ข้อมูล!J36)+(H31*ข้อมูล!J37)+(I31*ข้อมูล!J38)+(J31*ข้อมูล!J39))*100)/K1</f>
        <v>#DIV/0!</v>
      </c>
    </row>
    <row r="32" spans="2:11">
      <c r="B32" s="275" t="str">
        <f>ข้อมูลนักศึกษา!B33</f>
        <v/>
      </c>
      <c r="C32" s="284" t="str">
        <f>IF(B32="","",ข้อมูลนักศึกษา!C33)</f>
        <v/>
      </c>
      <c r="D32" s="284" t="str">
        <f>IF(B32="","",ข้อมูลนักศึกษา!D33)</f>
        <v/>
      </c>
      <c r="E32" s="37"/>
      <c r="F32" s="37"/>
      <c r="G32" s="37"/>
      <c r="H32" s="37"/>
      <c r="I32" s="37"/>
      <c r="J32" s="37"/>
      <c r="K32" s="278" t="e">
        <f>(((E32*ข้อมูล!J34)+(F32*ข้อมูล!J35)+(G32*ข้อมูล!J36)+(H32*ข้อมูล!J37)+(I32*ข้อมูล!J38)+(J32*ข้อมูล!J39))*100)/K1</f>
        <v>#DIV/0!</v>
      </c>
    </row>
    <row r="33" spans="2:11">
      <c r="B33" s="275" t="str">
        <f>ข้อมูลนักศึกษา!B34</f>
        <v/>
      </c>
      <c r="C33" s="284" t="str">
        <f>IF(B33="","",ข้อมูลนักศึกษา!C34)</f>
        <v/>
      </c>
      <c r="D33" s="284" t="str">
        <f>IF(B33="","",ข้อมูลนักศึกษา!D34)</f>
        <v/>
      </c>
      <c r="E33" s="37"/>
      <c r="F33" s="37"/>
      <c r="G33" s="37"/>
      <c r="H33" s="37"/>
      <c r="I33" s="37"/>
      <c r="J33" s="37"/>
      <c r="K33" s="278" t="e">
        <f>(((E33*ข้อมูล!J34)+(F33*ข้อมูล!J35)+(G33*ข้อมูล!J36)+(H33*ข้อมูล!J37)+(I33*ข้อมูล!J38)+(J33*ข้อมูล!J39))*100)/K1</f>
        <v>#DIV/0!</v>
      </c>
    </row>
    <row r="34" spans="2:11">
      <c r="B34" s="275" t="str">
        <f>ข้อมูลนักศึกษา!B35</f>
        <v/>
      </c>
      <c r="C34" s="284" t="str">
        <f>IF(B34="","",ข้อมูลนักศึกษา!C35)</f>
        <v/>
      </c>
      <c r="D34" s="284" t="str">
        <f>IF(B34="","",ข้อมูลนักศึกษา!D35)</f>
        <v/>
      </c>
      <c r="E34" s="37"/>
      <c r="F34" s="37"/>
      <c r="G34" s="37"/>
      <c r="H34" s="37"/>
      <c r="I34" s="37"/>
      <c r="J34" s="37"/>
      <c r="K34" s="278" t="e">
        <f>(((E34*ข้อมูล!J34)+(F34*ข้อมูล!J35)+(G34*ข้อมูล!J36)+(H34*ข้อมูล!J37)+(I34*ข้อมูล!J38)+(J34*ข้อมูล!J39))*100)/K1</f>
        <v>#DIV/0!</v>
      </c>
    </row>
    <row r="35" spans="2:11">
      <c r="B35" s="275" t="str">
        <f>ข้อมูลนักศึกษา!B36</f>
        <v/>
      </c>
      <c r="C35" s="284" t="str">
        <f>IF(B35="","",ข้อมูลนักศึกษา!C36)</f>
        <v/>
      </c>
      <c r="D35" s="284" t="str">
        <f>IF(B35="","",ข้อมูลนักศึกษา!D36)</f>
        <v/>
      </c>
      <c r="E35" s="37"/>
      <c r="F35" s="37"/>
      <c r="G35" s="37"/>
      <c r="H35" s="37"/>
      <c r="I35" s="37"/>
      <c r="J35" s="37"/>
      <c r="K35" s="278" t="e">
        <f>(((E35*ข้อมูล!J34)+(F35*ข้อมูล!J35)+(G35*ข้อมูล!J36)+(H35*ข้อมูล!J37)+(I35*ข้อมูล!J38)+(J35*ข้อมูล!J39))*100)/K1</f>
        <v>#DIV/0!</v>
      </c>
    </row>
    <row r="36" spans="2:11">
      <c r="B36" s="275" t="str">
        <f>ข้อมูลนักศึกษา!B37</f>
        <v/>
      </c>
      <c r="C36" s="284" t="str">
        <f>IF(B36="","",ข้อมูลนักศึกษา!C37)</f>
        <v/>
      </c>
      <c r="D36" s="284" t="str">
        <f>IF(B36="","",ข้อมูลนักศึกษา!D37)</f>
        <v/>
      </c>
      <c r="E36" s="37"/>
      <c r="F36" s="37"/>
      <c r="G36" s="37"/>
      <c r="H36" s="37"/>
      <c r="I36" s="37"/>
      <c r="J36" s="37"/>
      <c r="K36" s="278" t="e">
        <f>(((E36*ข้อมูล!J34)+(F36*ข้อมูล!J35)+(G36*ข้อมูล!J36)+(H36*ข้อมูล!J37)+(I36*ข้อมูล!J38)+(J36*ข้อมูล!J39))*100)/K1</f>
        <v>#DIV/0!</v>
      </c>
    </row>
    <row r="37" spans="2:11">
      <c r="B37" s="275" t="str">
        <f>ข้อมูลนักศึกษา!B38</f>
        <v/>
      </c>
      <c r="C37" s="284" t="str">
        <f>IF(B37="","",ข้อมูลนักศึกษา!C38)</f>
        <v/>
      </c>
      <c r="D37" s="284" t="str">
        <f>IF(B37="","",ข้อมูลนักศึกษา!D38)</f>
        <v/>
      </c>
      <c r="E37" s="37"/>
      <c r="F37" s="37"/>
      <c r="G37" s="37"/>
      <c r="H37" s="37"/>
      <c r="I37" s="37"/>
      <c r="J37" s="37"/>
      <c r="K37" s="278" t="e">
        <f>(((E37*ข้อมูล!J34)+(F37*ข้อมูล!J35)+(G37*ข้อมูล!J36)+(H37*ข้อมูล!J37)+(I37*ข้อมูล!J38)+(J37*ข้อมูล!J39))*100)/K1</f>
        <v>#DIV/0!</v>
      </c>
    </row>
    <row r="38" spans="2:11">
      <c r="B38" s="275" t="str">
        <f>ข้อมูลนักศึกษา!B39</f>
        <v/>
      </c>
      <c r="C38" s="284" t="str">
        <f>IF(B38="","",ข้อมูลนักศึกษา!C39)</f>
        <v/>
      </c>
      <c r="D38" s="284" t="str">
        <f>IF(B38="","",ข้อมูลนักศึกษา!D39)</f>
        <v/>
      </c>
      <c r="E38" s="37"/>
      <c r="F38" s="37"/>
      <c r="G38" s="37"/>
      <c r="H38" s="37"/>
      <c r="I38" s="37"/>
      <c r="J38" s="37"/>
      <c r="K38" s="278" t="e">
        <f>(((E38*ข้อมูล!J34)+(F38*ข้อมูล!J35)+(G38*ข้อมูล!J36)+(H38*ข้อมูล!J37)+(I38*ข้อมูล!J38)+(J38*ข้อมูล!J39))*100)/K1</f>
        <v>#DIV/0!</v>
      </c>
    </row>
    <row r="39" spans="2:11">
      <c r="B39" s="275" t="str">
        <f>ข้อมูลนักศึกษา!B40</f>
        <v/>
      </c>
      <c r="C39" s="284" t="str">
        <f>IF(B39="","",ข้อมูลนักศึกษา!C40)</f>
        <v/>
      </c>
      <c r="D39" s="284" t="str">
        <f>IF(B39="","",ข้อมูลนักศึกษา!D40)</f>
        <v/>
      </c>
      <c r="E39" s="37"/>
      <c r="F39" s="37"/>
      <c r="G39" s="37"/>
      <c r="H39" s="37"/>
      <c r="I39" s="37"/>
      <c r="J39" s="37"/>
      <c r="K39" s="278" t="e">
        <f>(((E39*ข้อมูล!J34)+(F39*ข้อมูล!J35)+(G39*ข้อมูล!J36)+(H39*ข้อมูล!J37)+(I39*ข้อมูล!J38)+(J39*ข้อมูล!J39))*100)/K1</f>
        <v>#DIV/0!</v>
      </c>
    </row>
    <row r="40" spans="2:11">
      <c r="B40" s="275" t="str">
        <f>ข้อมูลนักศึกษา!B41</f>
        <v/>
      </c>
      <c r="C40" s="284" t="str">
        <f>IF(B40="","",ข้อมูลนักศึกษา!C41)</f>
        <v/>
      </c>
      <c r="D40" s="284" t="str">
        <f>IF(B40="","",ข้อมูลนักศึกษา!D41)</f>
        <v/>
      </c>
      <c r="E40" s="37"/>
      <c r="F40" s="37"/>
      <c r="G40" s="37"/>
      <c r="H40" s="37"/>
      <c r="I40" s="37"/>
      <c r="J40" s="37"/>
      <c r="K40" s="278" t="e">
        <f>(((E40*ข้อมูล!J34)+(F40*ข้อมูล!J35)+(G40*ข้อมูล!J36)+(H40*ข้อมูล!J37)+(I40*ข้อมูล!J38)+(J40*ข้อมูล!J39))*100)/K1</f>
        <v>#DIV/0!</v>
      </c>
    </row>
    <row r="41" spans="2:11">
      <c r="B41" s="275" t="str">
        <f>ข้อมูลนักศึกษา!B42</f>
        <v/>
      </c>
      <c r="C41" s="284" t="str">
        <f>IF(B41="","",ข้อมูลนักศึกษา!C42)</f>
        <v/>
      </c>
      <c r="D41" s="284" t="str">
        <f>IF(B41="","",ข้อมูลนักศึกษา!D42)</f>
        <v/>
      </c>
      <c r="E41" s="37"/>
      <c r="F41" s="37"/>
      <c r="G41" s="37"/>
      <c r="H41" s="37"/>
      <c r="I41" s="37"/>
      <c r="J41" s="37"/>
      <c r="K41" s="278" t="e">
        <f>(((E41*ข้อมูล!J34)+(F41*ข้อมูล!J35)+(G41*ข้อมูล!J36)+(H41*ข้อมูล!J37)+(I41*ข้อมูล!J38)+(J41*ข้อมูล!J39))*100)/K1</f>
        <v>#DIV/0!</v>
      </c>
    </row>
    <row r="42" spans="2:11">
      <c r="B42" s="275" t="str">
        <f>ข้อมูลนักศึกษา!B43</f>
        <v/>
      </c>
      <c r="C42" s="284" t="str">
        <f>IF(B42="","",ข้อมูลนักศึกษา!C43)</f>
        <v/>
      </c>
      <c r="D42" s="284" t="str">
        <f>IF(B42="","",ข้อมูลนักศึกษา!D43)</f>
        <v/>
      </c>
      <c r="E42" s="37"/>
      <c r="F42" s="37"/>
      <c r="G42" s="37"/>
      <c r="H42" s="37"/>
      <c r="I42" s="37"/>
      <c r="J42" s="37"/>
      <c r="K42" s="278" t="e">
        <f>(((E42*ข้อมูล!J34)+(F42*ข้อมูล!J35)+(G42*ข้อมูล!J36)+(H42*ข้อมูล!J37)+(I42*ข้อมูล!J38)+(J42*ข้อมูล!J39))*100)/K1</f>
        <v>#DIV/0!</v>
      </c>
    </row>
    <row r="43" spans="2:11">
      <c r="B43" s="275" t="str">
        <f>ข้อมูลนักศึกษา!B44</f>
        <v/>
      </c>
      <c r="C43" s="284" t="str">
        <f>IF(B43="","",ข้อมูลนักศึกษา!C44)</f>
        <v/>
      </c>
      <c r="D43" s="284" t="str">
        <f>IF(B43="","",ข้อมูลนักศึกษา!D44)</f>
        <v/>
      </c>
      <c r="E43" s="37"/>
      <c r="F43" s="37"/>
      <c r="G43" s="37"/>
      <c r="H43" s="37"/>
      <c r="I43" s="37"/>
      <c r="J43" s="37"/>
      <c r="K43" s="278" t="e">
        <f>(((E43*ข้อมูล!J34)+(F43*ข้อมูล!J35)+(G43*ข้อมูล!J36)+(H43*ข้อมูล!J37)+(I43*ข้อมูล!J38)+(J43*ข้อมูล!J39))*100)/K1</f>
        <v>#DIV/0!</v>
      </c>
    </row>
    <row r="44" spans="2:11">
      <c r="B44" s="275" t="str">
        <f>ข้อมูลนักศึกษา!B45</f>
        <v/>
      </c>
      <c r="C44" s="284" t="str">
        <f>IF(B44="","",ข้อมูลนักศึกษา!C45)</f>
        <v/>
      </c>
      <c r="D44" s="284" t="str">
        <f>IF(B44="","",ข้อมูลนักศึกษา!D45)</f>
        <v/>
      </c>
      <c r="E44" s="37"/>
      <c r="F44" s="37"/>
      <c r="G44" s="37"/>
      <c r="H44" s="37"/>
      <c r="I44" s="37"/>
      <c r="J44" s="37"/>
      <c r="K44" s="278" t="e">
        <f>(((E44*ข้อมูล!J34)+(F44*ข้อมูล!J35)+(G44*ข้อมูล!J36)+(H44*ข้อมูล!J37)+(I44*ข้อมูล!J38)+(J44*ข้อมูล!J39))*100)/K1</f>
        <v>#DIV/0!</v>
      </c>
    </row>
    <row r="45" spans="2:11">
      <c r="B45" s="275" t="str">
        <f>ข้อมูลนักศึกษา!B46</f>
        <v/>
      </c>
      <c r="C45" s="284" t="str">
        <f>IF(B45="","",ข้อมูลนักศึกษา!C46)</f>
        <v/>
      </c>
      <c r="D45" s="284" t="str">
        <f>IF(B45="","",ข้อมูลนักศึกษา!D46)</f>
        <v/>
      </c>
      <c r="E45" s="37"/>
      <c r="F45" s="37"/>
      <c r="G45" s="37"/>
      <c r="H45" s="37"/>
      <c r="I45" s="37"/>
      <c r="J45" s="37"/>
      <c r="K45" s="278" t="e">
        <f>(((E45*ข้อมูล!J34)+(F45*ข้อมูล!J35)+(G45*ข้อมูล!J36)+(H45*ข้อมูล!J37)+(I45*ข้อมูล!J38)+(J45*ข้อมูล!J39))*100)/K1</f>
        <v>#DIV/0!</v>
      </c>
    </row>
    <row r="46" spans="2:11">
      <c r="B46" s="275" t="str">
        <f>ข้อมูลนักศึกษา!B47</f>
        <v/>
      </c>
      <c r="C46" s="284" t="str">
        <f>IF(B46="","",ข้อมูลนักศึกษา!C47)</f>
        <v/>
      </c>
      <c r="D46" s="284" t="str">
        <f>IF(B46="","",ข้อมูลนักศึกษา!D47)</f>
        <v/>
      </c>
      <c r="E46" s="37"/>
      <c r="F46" s="37"/>
      <c r="G46" s="37"/>
      <c r="H46" s="37"/>
      <c r="I46" s="37"/>
      <c r="J46" s="37"/>
      <c r="K46" s="278" t="e">
        <f>(((E46*ข้อมูล!J34)+(F46*ข้อมูล!J35)+(G46*ข้อมูล!J36)+(H46*ข้อมูล!J37)+(I46*ข้อมูล!J38)+(J46*ข้อมูล!J39))*100)/K1</f>
        <v>#DIV/0!</v>
      </c>
    </row>
    <row r="47" spans="2:11">
      <c r="B47" s="275" t="str">
        <f>ข้อมูลนักศึกษา!B48</f>
        <v/>
      </c>
      <c r="C47" s="284" t="str">
        <f>IF(B47="","",ข้อมูลนักศึกษา!C48)</f>
        <v/>
      </c>
      <c r="D47" s="284" t="str">
        <f>IF(B47="","",ข้อมูลนักศึกษา!D48)</f>
        <v/>
      </c>
      <c r="E47" s="37"/>
      <c r="F47" s="37"/>
      <c r="G47" s="37"/>
      <c r="H47" s="37"/>
      <c r="I47" s="37"/>
      <c r="J47" s="37"/>
      <c r="K47" s="278" t="e">
        <f>(((E47*ข้อมูล!J34)+(F47*ข้อมูล!J35)+(G47*ข้อมูล!J36)+(H47*ข้อมูล!J37)+(I47*ข้อมูล!J38)+(J47*ข้อมูล!J39))*100)/K1</f>
        <v>#DIV/0!</v>
      </c>
    </row>
    <row r="48" spans="2:11">
      <c r="B48" s="275" t="str">
        <f>ข้อมูลนักศึกษา!B49</f>
        <v/>
      </c>
      <c r="C48" s="284" t="str">
        <f>IF(B48="","",ข้อมูลนักศึกษา!C49)</f>
        <v/>
      </c>
      <c r="D48" s="284" t="str">
        <f>IF(B48="","",ข้อมูลนักศึกษา!D49)</f>
        <v/>
      </c>
      <c r="E48" s="37"/>
      <c r="F48" s="37"/>
      <c r="G48" s="37"/>
      <c r="H48" s="37"/>
      <c r="I48" s="37"/>
      <c r="J48" s="37"/>
      <c r="K48" s="278" t="e">
        <f>(((E48*ข้อมูล!J34)+(F48*ข้อมูล!J35)+(G48*ข้อมูล!J36)+(H48*ข้อมูล!J37)+(I48*ข้อมูล!J38)+(J48*ข้อมูล!J39))*100)/K1</f>
        <v>#DIV/0!</v>
      </c>
    </row>
    <row r="49" spans="2:11">
      <c r="B49" s="275" t="str">
        <f>ข้อมูลนักศึกษา!B50</f>
        <v/>
      </c>
      <c r="C49" s="284" t="str">
        <f>IF(B49="","",ข้อมูลนักศึกษา!C50)</f>
        <v/>
      </c>
      <c r="D49" s="284" t="str">
        <f>IF(B49="","",ข้อมูลนักศึกษา!D50)</f>
        <v/>
      </c>
      <c r="E49" s="37"/>
      <c r="F49" s="37"/>
      <c r="G49" s="37"/>
      <c r="H49" s="37"/>
      <c r="I49" s="37"/>
      <c r="J49" s="37"/>
      <c r="K49" s="278" t="e">
        <f>(((E49*ข้อมูล!J34)+(F49*ข้อมูล!J35)+(G49*ข้อมูล!J36)+(H49*ข้อมูล!J37)+(I49*ข้อมูล!J38)+(J49*ข้อมูล!J39))*100)/K1</f>
        <v>#DIV/0!</v>
      </c>
    </row>
    <row r="50" spans="2:11">
      <c r="B50" s="275" t="str">
        <f>ข้อมูลนักศึกษา!B51</f>
        <v/>
      </c>
      <c r="C50" s="284" t="str">
        <f>IF(B50="","",ข้อมูลนักศึกษา!C51)</f>
        <v/>
      </c>
      <c r="D50" s="284" t="str">
        <f>IF(B50="","",ข้อมูลนักศึกษา!D51)</f>
        <v/>
      </c>
      <c r="E50" s="37"/>
      <c r="F50" s="37"/>
      <c r="G50" s="37"/>
      <c r="H50" s="37"/>
      <c r="I50" s="37"/>
      <c r="J50" s="37"/>
      <c r="K50" s="278" t="e">
        <f>(((E50*ข้อมูล!J34)+(F50*ข้อมูล!J35)+(G50*ข้อมูล!J36)+(H50*ข้อมูล!J37)+(I50*ข้อมูล!J38)+(J50*ข้อมูล!J39))*100)/K1</f>
        <v>#DIV/0!</v>
      </c>
    </row>
    <row r="51" spans="2:11">
      <c r="B51" s="275" t="str">
        <f>ข้อมูลนักศึกษา!B52</f>
        <v/>
      </c>
      <c r="C51" s="284" t="str">
        <f>IF(B51="","",ข้อมูลนักศึกษา!C52)</f>
        <v/>
      </c>
      <c r="D51" s="284" t="str">
        <f>IF(B51="","",ข้อมูลนักศึกษา!D52)</f>
        <v/>
      </c>
      <c r="E51" s="37"/>
      <c r="F51" s="37"/>
      <c r="G51" s="37"/>
      <c r="H51" s="37"/>
      <c r="I51" s="37"/>
      <c r="J51" s="37"/>
      <c r="K51" s="278" t="e">
        <f>(((E51*ข้อมูล!J34)+(F51*ข้อมูล!J35)+(G51*ข้อมูล!J36)+(H51*ข้อมูล!J37)+(I51*ข้อมูล!J38)+(J51*ข้อมูล!J39))*100)/K1</f>
        <v>#DIV/0!</v>
      </c>
    </row>
    <row r="52" spans="2:11">
      <c r="B52" s="275" t="str">
        <f>ข้อมูลนักศึกษา!B53</f>
        <v/>
      </c>
      <c r="C52" s="284" t="str">
        <f>IF(B52="","",ข้อมูลนักศึกษา!C53)</f>
        <v/>
      </c>
      <c r="D52" s="284" t="str">
        <f>IF(B52="","",ข้อมูลนักศึกษา!D53)</f>
        <v/>
      </c>
      <c r="E52" s="37"/>
      <c r="F52" s="37"/>
      <c r="G52" s="37"/>
      <c r="H52" s="37"/>
      <c r="I52" s="37"/>
      <c r="J52" s="37"/>
      <c r="K52" s="278" t="e">
        <f>(((E52*ข้อมูล!J34)+(F52*ข้อมูล!J35)+(G52*ข้อมูล!J36)+(H52*ข้อมูล!J37)+(I52*ข้อมูล!J38)+(J52*ข้อมูล!J39))*100)/K1</f>
        <v>#DIV/0!</v>
      </c>
    </row>
    <row r="53" spans="2:11">
      <c r="B53" s="275" t="str">
        <f>ข้อมูลนักศึกษา!B54</f>
        <v/>
      </c>
      <c r="C53" s="284" t="str">
        <f>IF(B53="","",ข้อมูลนักศึกษา!C54)</f>
        <v/>
      </c>
      <c r="D53" s="284" t="str">
        <f>IF(B53="","",ข้อมูลนักศึกษา!D54)</f>
        <v/>
      </c>
      <c r="E53" s="37"/>
      <c r="F53" s="37"/>
      <c r="G53" s="37"/>
      <c r="H53" s="37"/>
      <c r="I53" s="37"/>
      <c r="J53" s="37"/>
      <c r="K53" s="278" t="e">
        <f>(((E53*ข้อมูล!J34)+(F53*ข้อมูล!J35)+(G53*ข้อมูล!J36)+(H53*ข้อมูล!J37)+(I53*ข้อมูล!J38)+(J53*ข้อมูล!J39))*100)/K1</f>
        <v>#DIV/0!</v>
      </c>
    </row>
    <row r="54" spans="2:11">
      <c r="B54" s="275" t="str">
        <f>ข้อมูลนักศึกษา!B55</f>
        <v/>
      </c>
      <c r="C54" s="284" t="str">
        <f>IF(B54="","",ข้อมูลนักศึกษา!C55)</f>
        <v/>
      </c>
      <c r="D54" s="284" t="str">
        <f>IF(B54="","",ข้อมูลนักศึกษา!D55)</f>
        <v/>
      </c>
      <c r="E54" s="37"/>
      <c r="F54" s="37"/>
      <c r="G54" s="37"/>
      <c r="H54" s="37"/>
      <c r="I54" s="37"/>
      <c r="J54" s="37"/>
      <c r="K54" s="278" t="e">
        <f>(((E54*ข้อมูล!J34)+(F54*ข้อมูล!J35)+(G54*ข้อมูล!J36)+(H54*ข้อมูล!J37)+(I54*ข้อมูล!J38)+(J54*ข้อมูล!J39))*100)/K1</f>
        <v>#DIV/0!</v>
      </c>
    </row>
    <row r="55" spans="2:11">
      <c r="B55" s="275" t="str">
        <f>ข้อมูลนักศึกษา!B56</f>
        <v/>
      </c>
      <c r="C55" s="284" t="str">
        <f>IF(B55="","",ข้อมูลนักศึกษา!C56)</f>
        <v/>
      </c>
      <c r="D55" s="284" t="str">
        <f>IF(B55="","",ข้อมูลนักศึกษา!D56)</f>
        <v/>
      </c>
      <c r="E55" s="37"/>
      <c r="F55" s="37"/>
      <c r="G55" s="37"/>
      <c r="H55" s="37"/>
      <c r="I55" s="37"/>
      <c r="J55" s="37"/>
      <c r="K55" s="278" t="e">
        <f>(((E55*ข้อมูล!J34)+(F55*ข้อมูล!J35)+(G55*ข้อมูล!J36)+(H55*ข้อมูล!J37)+(I55*ข้อมูล!J38)+(J55*ข้อมูล!J39))*100)/K1</f>
        <v>#DIV/0!</v>
      </c>
    </row>
    <row r="56" spans="2:11">
      <c r="B56" s="275" t="str">
        <f>ข้อมูลนักศึกษา!B57</f>
        <v/>
      </c>
      <c r="C56" s="284" t="str">
        <f>IF(B56="","",ข้อมูลนักศึกษา!C57)</f>
        <v/>
      </c>
      <c r="D56" s="284" t="str">
        <f>IF(B56="","",ข้อมูลนักศึกษา!D57)</f>
        <v/>
      </c>
      <c r="E56" s="37"/>
      <c r="F56" s="37"/>
      <c r="G56" s="37"/>
      <c r="H56" s="37"/>
      <c r="I56" s="37"/>
      <c r="J56" s="37"/>
      <c r="K56" s="278" t="e">
        <f>(((E56*ข้อมูล!J34)+(F56*ข้อมูล!J35)+(G56*ข้อมูล!J36)+(H56*ข้อมูล!J37)+(I56*ข้อมูล!J38)+(J56*ข้อมูล!J39))*100)/K1</f>
        <v>#DIV/0!</v>
      </c>
    </row>
    <row r="57" spans="2:11">
      <c r="B57" s="275" t="str">
        <f>ข้อมูลนักศึกษา!B58</f>
        <v/>
      </c>
      <c r="C57" s="284" t="str">
        <f>IF(B57="","",ข้อมูลนักศึกษา!C58)</f>
        <v/>
      </c>
      <c r="D57" s="284" t="str">
        <f>IF(B57="","",ข้อมูลนักศึกษา!D58)</f>
        <v/>
      </c>
      <c r="E57" s="37"/>
      <c r="F57" s="37"/>
      <c r="G57" s="37"/>
      <c r="H57" s="37"/>
      <c r="I57" s="37"/>
      <c r="J57" s="37"/>
      <c r="K57" s="278" t="e">
        <f>(((E57*ข้อมูล!J34)+(F57*ข้อมูล!J35)+(G57*ข้อมูล!J36)+(H57*ข้อมูล!J37)+(I57*ข้อมูล!J38)+(J57*ข้อมูล!J39))*100)/K1</f>
        <v>#DIV/0!</v>
      </c>
    </row>
    <row r="58" spans="2:11">
      <c r="B58" s="275" t="str">
        <f>ข้อมูลนักศึกษา!B59</f>
        <v/>
      </c>
      <c r="C58" s="284" t="str">
        <f>IF(B58="","",ข้อมูลนักศึกษา!C59)</f>
        <v/>
      </c>
      <c r="D58" s="284" t="str">
        <f>IF(B58="","",ข้อมูลนักศึกษา!D59)</f>
        <v/>
      </c>
      <c r="E58" s="37"/>
      <c r="F58" s="37"/>
      <c r="G58" s="37"/>
      <c r="H58" s="37"/>
      <c r="I58" s="37"/>
      <c r="J58" s="37"/>
      <c r="K58" s="278" t="e">
        <f>(((E58*ข้อมูล!J34)+(F58*ข้อมูล!J35)+(G58*ข้อมูล!J36)+(H58*ข้อมูล!J37)+(I58*ข้อมูล!J38)+(J58*ข้อมูล!J39))*100)/K1</f>
        <v>#DIV/0!</v>
      </c>
    </row>
    <row r="59" spans="2:11">
      <c r="B59" s="275" t="str">
        <f>ข้อมูลนักศึกษา!B60</f>
        <v/>
      </c>
      <c r="C59" s="284" t="str">
        <f>IF(B59="","",ข้อมูลนักศึกษา!C60)</f>
        <v/>
      </c>
      <c r="D59" s="284" t="str">
        <f>IF(B59="","",ข้อมูลนักศึกษา!D60)</f>
        <v/>
      </c>
      <c r="E59" s="37"/>
      <c r="F59" s="37"/>
      <c r="G59" s="37"/>
      <c r="H59" s="37"/>
      <c r="I59" s="37"/>
      <c r="J59" s="37"/>
      <c r="K59" s="278" t="e">
        <f>(((E59*ข้อมูล!J34)+(F59*ข้อมูล!J35)+(G59*ข้อมูล!J36)+(H59*ข้อมูล!J37)+(I59*ข้อมูล!J38)+(J59*ข้อมูล!J39))*100)/K1</f>
        <v>#DIV/0!</v>
      </c>
    </row>
    <row r="60" spans="2:11">
      <c r="B60" s="275" t="str">
        <f>ข้อมูลนักศึกษา!B61</f>
        <v/>
      </c>
      <c r="C60" s="284" t="str">
        <f>IF(B60="","",ข้อมูลนักศึกษา!C61)</f>
        <v/>
      </c>
      <c r="D60" s="284" t="str">
        <f>IF(B60="","",ข้อมูลนักศึกษา!D61)</f>
        <v/>
      </c>
      <c r="E60" s="37"/>
      <c r="F60" s="37"/>
      <c r="G60" s="37"/>
      <c r="H60" s="37"/>
      <c r="I60" s="37"/>
      <c r="J60" s="37"/>
      <c r="K60" s="278" t="e">
        <f>(((E60*ข้อมูล!J34)+(F60*ข้อมูล!J35)+(G60*ข้อมูล!J36)+(H60*ข้อมูล!J37)+(I60*ข้อมูล!J38)+(J60*ข้อมูล!J39))*100)/K1</f>
        <v>#DIV/0!</v>
      </c>
    </row>
    <row r="61" spans="2:11">
      <c r="B61" s="275" t="str">
        <f>ข้อมูลนักศึกษา!B62</f>
        <v/>
      </c>
      <c r="C61" s="284" t="str">
        <f>IF(B61="","",ข้อมูลนักศึกษา!C62)</f>
        <v/>
      </c>
      <c r="D61" s="284" t="str">
        <f>IF(B61="","",ข้อมูลนักศึกษา!D62)</f>
        <v/>
      </c>
      <c r="E61" s="37"/>
      <c r="F61" s="37"/>
      <c r="G61" s="37"/>
      <c r="H61" s="37"/>
      <c r="I61" s="37"/>
      <c r="J61" s="37"/>
      <c r="K61" s="278" t="e">
        <f>(((E61*ข้อมูล!J34)+(F61*ข้อมูล!J35)+(G61*ข้อมูล!J36)+(H61*ข้อมูล!J37)+(I61*ข้อมูล!J38)+(J61*ข้อมูล!J39))*100)/K1</f>
        <v>#DIV/0!</v>
      </c>
    </row>
    <row r="62" spans="2:11">
      <c r="B62" s="275" t="str">
        <f>ข้อมูลนักศึกษา!B63</f>
        <v/>
      </c>
      <c r="C62" s="284" t="str">
        <f>IF(B62="","",ข้อมูลนักศึกษา!C63)</f>
        <v/>
      </c>
      <c r="D62" s="284" t="str">
        <f>IF(B62="","",ข้อมูลนักศึกษา!D63)</f>
        <v/>
      </c>
      <c r="E62" s="37"/>
      <c r="F62" s="37"/>
      <c r="G62" s="37"/>
      <c r="H62" s="37"/>
      <c r="I62" s="37"/>
      <c r="J62" s="37"/>
      <c r="K62" s="278" t="e">
        <f>(((E62*ข้อมูล!J34)+(F62*ข้อมูล!J35)+(G62*ข้อมูล!J36)+(H62*ข้อมูล!J37)+(I62*ข้อมูล!J38)+(J62*ข้อมูล!J39))*100)/K1</f>
        <v>#DIV/0!</v>
      </c>
    </row>
    <row r="63" spans="2:11">
      <c r="B63" s="275" t="str">
        <f>ข้อมูลนักศึกษา!B64</f>
        <v/>
      </c>
      <c r="C63" s="284" t="str">
        <f>IF(B63="","",ข้อมูลนักศึกษา!C64)</f>
        <v/>
      </c>
      <c r="D63" s="284" t="str">
        <f>IF(B63="","",ข้อมูลนักศึกษา!D64)</f>
        <v/>
      </c>
      <c r="E63" s="37"/>
      <c r="F63" s="37"/>
      <c r="G63" s="37"/>
      <c r="H63" s="37"/>
      <c r="I63" s="37"/>
      <c r="J63" s="37"/>
      <c r="K63" s="278" t="e">
        <f>(((E63*ข้อมูล!J34)+(F63*ข้อมูล!J35)+(G63*ข้อมูล!J36)+(H63*ข้อมูล!J37)+(I63*ข้อมูล!J38)+(J63*ข้อมูล!J39))*100)/K1</f>
        <v>#DIV/0!</v>
      </c>
    </row>
    <row r="64" spans="2:11">
      <c r="B64" s="275" t="str">
        <f>ข้อมูลนักศึกษา!B65</f>
        <v/>
      </c>
      <c r="C64" s="284" t="str">
        <f>IF(B64="","",ข้อมูลนักศึกษา!C65)</f>
        <v/>
      </c>
      <c r="D64" s="284" t="str">
        <f>IF(B64="","",ข้อมูลนักศึกษา!D65)</f>
        <v/>
      </c>
      <c r="E64" s="37"/>
      <c r="F64" s="37"/>
      <c r="G64" s="37"/>
      <c r="H64" s="37"/>
      <c r="I64" s="37"/>
      <c r="J64" s="37"/>
      <c r="K64" s="278" t="e">
        <f>(((E64*ข้อมูล!J34)+(F64*ข้อมูล!J35)+(G64*ข้อมูล!J36)+(H64*ข้อมูล!J37)+(I64*ข้อมูล!J38)+(J64*ข้อมูล!J39))*100)/K1</f>
        <v>#DIV/0!</v>
      </c>
    </row>
    <row r="65" spans="2:11">
      <c r="B65" s="275" t="str">
        <f>ข้อมูลนักศึกษา!B66</f>
        <v/>
      </c>
      <c r="C65" s="284" t="str">
        <f>IF(B65="","",ข้อมูลนักศึกษา!C66)</f>
        <v/>
      </c>
      <c r="D65" s="284" t="str">
        <f>IF(B65="","",ข้อมูลนักศึกษา!D66)</f>
        <v/>
      </c>
      <c r="E65" s="37"/>
      <c r="F65" s="37"/>
      <c r="G65" s="37"/>
      <c r="H65" s="37"/>
      <c r="I65" s="37"/>
      <c r="J65" s="37"/>
      <c r="K65" s="278" t="e">
        <f>(((E65*ข้อมูล!J34)+(F65*ข้อมูล!J35)+(G65*ข้อมูล!J36)+(H65*ข้อมูล!J37)+(I65*ข้อมูล!J38)+(J65*ข้อมูล!J39))*100)/K1</f>
        <v>#DIV/0!</v>
      </c>
    </row>
    <row r="66" spans="2:11">
      <c r="B66" s="275" t="str">
        <f>ข้อมูลนักศึกษา!B67</f>
        <v/>
      </c>
      <c r="C66" s="284" t="str">
        <f>IF(B66="","",ข้อมูลนักศึกษา!C67)</f>
        <v/>
      </c>
      <c r="D66" s="284" t="str">
        <f>IF(B66="","",ข้อมูลนักศึกษา!D67)</f>
        <v/>
      </c>
      <c r="E66" s="37"/>
      <c r="F66" s="37"/>
      <c r="G66" s="37"/>
      <c r="H66" s="37"/>
      <c r="I66" s="37"/>
      <c r="J66" s="37"/>
      <c r="K66" s="278" t="e">
        <f>(((E66*ข้อมูล!J34)+(F66*ข้อมูล!J35)+(G66*ข้อมูล!J36)+(H66*ข้อมูล!J37)+(I66*ข้อมูล!J38)+(J66*ข้อมูล!J39))*100)/K1</f>
        <v>#DIV/0!</v>
      </c>
    </row>
    <row r="67" spans="2:11">
      <c r="B67" s="275" t="str">
        <f>ข้อมูลนักศึกษา!B68</f>
        <v/>
      </c>
      <c r="C67" s="284" t="str">
        <f>IF(B67="","",ข้อมูลนักศึกษา!C68)</f>
        <v/>
      </c>
      <c r="D67" s="284" t="str">
        <f>IF(B67="","",ข้อมูลนักศึกษา!D68)</f>
        <v/>
      </c>
      <c r="E67" s="37"/>
      <c r="F67" s="37"/>
      <c r="G67" s="37"/>
      <c r="H67" s="37"/>
      <c r="I67" s="37"/>
      <c r="J67" s="37"/>
      <c r="K67" s="278" t="e">
        <f>(((E67*ข้อมูล!J34)+(F67*ข้อมูล!J35)+(G67*ข้อมูล!J36)+(H67*ข้อมูล!J37)+(I67*ข้อมูล!J38)+(J67*ข้อมูล!J39))*100)/K1</f>
        <v>#DIV/0!</v>
      </c>
    </row>
    <row r="68" spans="2:11">
      <c r="B68" s="275" t="str">
        <f>ข้อมูลนักศึกษา!B69</f>
        <v/>
      </c>
      <c r="C68" s="284" t="str">
        <f>IF(B68="","",ข้อมูลนักศึกษา!C69)</f>
        <v/>
      </c>
      <c r="D68" s="284" t="str">
        <f>IF(B68="","",ข้อมูลนักศึกษา!D69)</f>
        <v/>
      </c>
      <c r="E68" s="37"/>
      <c r="F68" s="37"/>
      <c r="G68" s="37"/>
      <c r="H68" s="37"/>
      <c r="I68" s="37"/>
      <c r="J68" s="37"/>
      <c r="K68" s="278" t="e">
        <f>(((E68*ข้อมูล!J34)+(F68*ข้อมูล!J35)+(G68*ข้อมูล!J36)+(H68*ข้อมูล!J37)+(I68*ข้อมูล!J38)+(J68*ข้อมูล!J39))*100)/K1</f>
        <v>#DIV/0!</v>
      </c>
    </row>
    <row r="69" spans="2:11">
      <c r="B69" s="275" t="str">
        <f>ข้อมูลนักศึกษา!B70</f>
        <v/>
      </c>
      <c r="C69" s="284" t="str">
        <f>IF(B69="","",ข้อมูลนักศึกษา!C70)</f>
        <v/>
      </c>
      <c r="D69" s="284" t="str">
        <f>IF(B69="","",ข้อมูลนักศึกษา!D70)</f>
        <v/>
      </c>
      <c r="E69" s="37"/>
      <c r="F69" s="37"/>
      <c r="G69" s="37"/>
      <c r="H69" s="37"/>
      <c r="I69" s="37"/>
      <c r="J69" s="37"/>
      <c r="K69" s="278" t="e">
        <f>(((E69*ข้อมูล!J34)+(F69*ข้อมูล!J35)+(G69*ข้อมูล!J36)+(H69*ข้อมูล!J37)+(I69*ข้อมูล!J38)+(J69*ข้อมูล!J39))*100)/K1</f>
        <v>#DIV/0!</v>
      </c>
    </row>
    <row r="70" spans="2:11">
      <c r="B70" s="275" t="str">
        <f>ข้อมูลนักศึกษา!B71</f>
        <v/>
      </c>
      <c r="C70" s="284" t="str">
        <f>IF(B70="","",ข้อมูลนักศึกษา!C71)</f>
        <v/>
      </c>
      <c r="D70" s="284" t="str">
        <f>IF(B70="","",ข้อมูลนักศึกษา!D71)</f>
        <v/>
      </c>
      <c r="E70" s="37"/>
      <c r="F70" s="37"/>
      <c r="G70" s="37"/>
      <c r="H70" s="37"/>
      <c r="I70" s="37"/>
      <c r="J70" s="37"/>
      <c r="K70" s="278" t="e">
        <f>(((E70*ข้อมูล!J34)+(F70*ข้อมูล!J35)+(G70*ข้อมูล!J36)+(H70*ข้อมูล!J37)+(I70*ข้อมูล!J38)+(J70*ข้อมูล!J39))*100)/K1</f>
        <v>#DIV/0!</v>
      </c>
    </row>
    <row r="71" spans="2:11">
      <c r="B71" s="275" t="str">
        <f>ข้อมูลนักศึกษา!B72</f>
        <v/>
      </c>
      <c r="C71" s="284" t="str">
        <f>IF(B71="","",ข้อมูลนักศึกษา!C72)</f>
        <v/>
      </c>
      <c r="D71" s="284" t="str">
        <f>IF(B71="","",ข้อมูลนักศึกษา!D72)</f>
        <v/>
      </c>
      <c r="E71" s="37"/>
      <c r="F71" s="37"/>
      <c r="G71" s="37"/>
      <c r="H71" s="37"/>
      <c r="I71" s="37"/>
      <c r="J71" s="37"/>
      <c r="K71" s="278" t="e">
        <f>(((E71*ข้อมูล!J34)+(F71*ข้อมูล!J35)+(G71*ข้อมูล!J36)+(H71*ข้อมูล!J37)+(I71*ข้อมูล!J38)+(J71*ข้อมูล!J39))*100)/K1</f>
        <v>#DIV/0!</v>
      </c>
    </row>
    <row r="72" spans="2:11">
      <c r="B72" s="275" t="str">
        <f>ข้อมูลนักศึกษา!B73</f>
        <v/>
      </c>
      <c r="C72" s="284" t="str">
        <f>IF(B72="","",ข้อมูลนักศึกษา!C73)</f>
        <v/>
      </c>
      <c r="D72" s="284" t="str">
        <f>IF(B72="","",ข้อมูลนักศึกษา!D73)</f>
        <v/>
      </c>
      <c r="E72" s="37"/>
      <c r="F72" s="37"/>
      <c r="G72" s="37"/>
      <c r="H72" s="37"/>
      <c r="I72" s="37"/>
      <c r="J72" s="37"/>
      <c r="K72" s="278" t="e">
        <f>(((E72*ข้อมูล!J34)+(F72*ข้อมูล!J35)+(G72*ข้อมูล!J36)+(H72*ข้อมูล!J37)+(I72*ข้อมูล!J38)+(J72*ข้อมูล!J39))*100)/K1</f>
        <v>#DIV/0!</v>
      </c>
    </row>
    <row r="73" spans="2:11">
      <c r="B73" s="275" t="str">
        <f>ข้อมูลนักศึกษา!B74</f>
        <v/>
      </c>
      <c r="C73" s="284" t="str">
        <f>IF(B73="","",ข้อมูลนักศึกษา!C74)</f>
        <v/>
      </c>
      <c r="D73" s="284" t="str">
        <f>IF(B73="","",ข้อมูลนักศึกษา!D74)</f>
        <v/>
      </c>
      <c r="E73" s="37"/>
      <c r="F73" s="37"/>
      <c r="G73" s="37"/>
      <c r="H73" s="37"/>
      <c r="I73" s="37"/>
      <c r="J73" s="37"/>
      <c r="K73" s="278" t="e">
        <f>(((E73*ข้อมูล!J34)+(F73*ข้อมูล!J35)+(G73*ข้อมูล!J36)+(H73*ข้อมูล!J37)+(I73*ข้อมูล!J38)+(J73*ข้อมูล!J39))*100)/K1</f>
        <v>#DIV/0!</v>
      </c>
    </row>
    <row r="74" spans="2:11">
      <c r="B74" s="275" t="str">
        <f>ข้อมูลนักศึกษา!B75</f>
        <v/>
      </c>
      <c r="C74" s="284" t="str">
        <f>IF(B74="","",ข้อมูลนักศึกษา!C75)</f>
        <v/>
      </c>
      <c r="D74" s="284" t="str">
        <f>IF(B74="","",ข้อมูลนักศึกษา!D75)</f>
        <v/>
      </c>
      <c r="E74" s="37"/>
      <c r="F74" s="37"/>
      <c r="G74" s="37"/>
      <c r="H74" s="37"/>
      <c r="I74" s="37"/>
      <c r="J74" s="37"/>
      <c r="K74" s="278" t="e">
        <f>(((E74*ข้อมูล!J34)+(F74*ข้อมูล!J35)+(G74*ข้อมูล!J36)+(H74*ข้อมูล!J37)+(I74*ข้อมูล!J38)+(J74*ข้อมูล!J39))*100)/K1</f>
        <v>#DIV/0!</v>
      </c>
    </row>
  </sheetData>
  <sheetProtection algorithmName="SHA-512" hashValue="ttHIAF/dNrJly1nIr3vQnsKXLtD1RgtDbOZx9wqRDm0STQQSwSzKZBrSN7ndN2uuX+wxbL910x8lIBDkN6wTIg==" saltValue="iI47yZw8tu2LOkpPeIZnHA==" spinCount="100000" sheet="1" objects="1" scenarios="1" selectLockedCells="1"/>
  <mergeCells count="10">
    <mergeCell ref="L5:M5"/>
    <mergeCell ref="L6:M6"/>
    <mergeCell ref="L7:M7"/>
    <mergeCell ref="L8:M8"/>
    <mergeCell ref="B1:B3"/>
    <mergeCell ref="C1:C3"/>
    <mergeCell ref="D1:D3"/>
    <mergeCell ref="E1:J1"/>
    <mergeCell ref="K3:N3"/>
    <mergeCell ref="L1:M2"/>
  </mergeCells>
  <conditionalFormatting sqref="E3:J3">
    <cfRule type="cellIs" dxfId="127" priority="8" operator="equal">
      <formula>0</formula>
    </cfRule>
    <cfRule type="cellIs" dxfId="126" priority="9" operator="greaterThan">
      <formula>0</formula>
    </cfRule>
  </conditionalFormatting>
  <conditionalFormatting sqref="E2">
    <cfRule type="notContainsBlanks" dxfId="125" priority="7">
      <formula>LEN(TRIM(E2))&gt;0</formula>
    </cfRule>
  </conditionalFormatting>
  <conditionalFormatting sqref="F2">
    <cfRule type="notContainsBlanks" dxfId="124" priority="6">
      <formula>LEN(TRIM(F2))&gt;0</formula>
    </cfRule>
  </conditionalFormatting>
  <conditionalFormatting sqref="G2">
    <cfRule type="notContainsBlanks" dxfId="123" priority="5">
      <formula>LEN(TRIM(G2))&gt;0</formula>
    </cfRule>
  </conditionalFormatting>
  <conditionalFormatting sqref="H2">
    <cfRule type="notContainsBlanks" dxfId="122" priority="4">
      <formula>LEN(TRIM(H2))&gt;0</formula>
    </cfRule>
  </conditionalFormatting>
  <conditionalFormatting sqref="I2">
    <cfRule type="notContainsBlanks" dxfId="121" priority="3">
      <formula>LEN(TRIM(I2))&gt;0</formula>
    </cfRule>
  </conditionalFormatting>
  <conditionalFormatting sqref="J2">
    <cfRule type="notContainsBlanks" dxfId="120" priority="2">
      <formula>LEN(TRIM(J2))&gt;0</formula>
    </cfRule>
  </conditionalFormatting>
  <conditionalFormatting sqref="E4:J74">
    <cfRule type="cellIs" dxfId="119" priority="1" operator="equal">
      <formula>0</formula>
    </cfRule>
  </conditionalFormatting>
  <pageMargins left="0.7" right="0.7" top="0.75" bottom="0.75" header="0.3" footer="0.3"/>
  <drawing r:id="rId1"/>
  <picture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N74"/>
  <sheetViews>
    <sheetView showGridLines="0" showRowColHeaders="0" zoomScale="120" zoomScaleNormal="120" workbookViewId="0">
      <pane ySplit="3" topLeftCell="A4" activePane="bottomLeft" state="frozen"/>
      <selection activeCell="P22" sqref="P22"/>
      <selection pane="bottomLeft" activeCell="E4" sqref="E4"/>
    </sheetView>
  </sheetViews>
  <sheetFormatPr defaultColWidth="9" defaultRowHeight="21"/>
  <cols>
    <col min="1" max="1" width="5.26953125" style="270" customWidth="1"/>
    <col min="2" max="2" width="5.26953125" style="277" customWidth="1"/>
    <col min="3" max="3" width="14.7265625" style="270" customWidth="1"/>
    <col min="4" max="4" width="21.1796875" style="270" customWidth="1"/>
    <col min="5" max="10" width="10.81640625" style="270" customWidth="1"/>
    <col min="11" max="11" width="8.26953125" style="276" customWidth="1"/>
    <col min="12" max="14" width="8.26953125" style="270" customWidth="1"/>
    <col min="15" max="15" width="9" style="270" customWidth="1"/>
    <col min="16" max="16384" width="9" style="270"/>
  </cols>
  <sheetData>
    <row r="1" spans="2:14" s="269" customFormat="1" ht="18.75" customHeight="1">
      <c r="B1" s="481" t="s">
        <v>0</v>
      </c>
      <c r="C1" s="492" t="s">
        <v>1</v>
      </c>
      <c r="D1" s="492" t="s">
        <v>42</v>
      </c>
      <c r="E1" s="482" t="s">
        <v>137</v>
      </c>
      <c r="F1" s="483"/>
      <c r="G1" s="483"/>
      <c r="H1" s="483"/>
      <c r="I1" s="483"/>
      <c r="J1" s="484"/>
      <c r="K1" s="279">
        <f>SUM(E3:J3)</f>
        <v>0</v>
      </c>
      <c r="L1" s="485" t="s">
        <v>60</v>
      </c>
      <c r="M1" s="485"/>
      <c r="N1" s="272">
        <f>ข้อมูล!L12</f>
        <v>0</v>
      </c>
    </row>
    <row r="2" spans="2:14" s="269" customFormat="1" ht="18.75" customHeight="1" thickBot="1">
      <c r="B2" s="481"/>
      <c r="C2" s="492"/>
      <c r="D2" s="492"/>
      <c r="E2" s="273" t="str">
        <f>IF(ข้อมูล!M12=1,ข้อมูล!M2," ")</f>
        <v xml:space="preserve"> </v>
      </c>
      <c r="F2" s="273" t="str">
        <f>IF(ข้อมูล!N12=1,ข้อมูล!N2," ")</f>
        <v xml:space="preserve"> </v>
      </c>
      <c r="G2" s="273" t="str">
        <f>IF(ข้อมูล!O12=1,ข้อมูล!O2," ")</f>
        <v xml:space="preserve"> </v>
      </c>
      <c r="H2" s="273" t="str">
        <f>IF(ข้อมูล!P12=1,ข้อมูล!P2," ")</f>
        <v xml:space="preserve"> </v>
      </c>
      <c r="I2" s="273" t="str">
        <f>IF(ข้อมูล!Q12=1,ข้อมูล!Q2," ")</f>
        <v xml:space="preserve"> </v>
      </c>
      <c r="J2" s="273" t="str">
        <f>IF(ข้อมูล!R12=1,ข้อมูล!R2," ")</f>
        <v xml:space="preserve"> </v>
      </c>
      <c r="K2" s="280"/>
      <c r="L2" s="485"/>
      <c r="M2" s="485"/>
      <c r="N2" s="274" t="s">
        <v>13</v>
      </c>
    </row>
    <row r="3" spans="2:14" s="269" customFormat="1" ht="18" customHeight="1">
      <c r="B3" s="481"/>
      <c r="C3" s="492"/>
      <c r="D3" s="492"/>
      <c r="E3" s="273">
        <f>IF(ข้อมูล!M12=1,ข้อมูล!C15,0)</f>
        <v>0</v>
      </c>
      <c r="F3" s="273">
        <f>IF(ข้อมูล!N12=1,ข้อมูล!C16,0)</f>
        <v>0</v>
      </c>
      <c r="G3" s="273">
        <f>IF(ข้อมูล!O12=1,ข้อมูล!C17,0)</f>
        <v>0</v>
      </c>
      <c r="H3" s="273">
        <f>IF(ข้อมูล!P12=1,ข้อมูล!C18,0)</f>
        <v>0</v>
      </c>
      <c r="I3" s="273">
        <f>IF(ข้อมูล!Q12=1,ข้อมูล!C19,0)</f>
        <v>0</v>
      </c>
      <c r="J3" s="273">
        <f>IF(ข้อมูล!R12=1,ข้อมูล!C20,0)</f>
        <v>0</v>
      </c>
      <c r="K3" s="488">
        <f>ข้อมูล!K12</f>
        <v>0</v>
      </c>
      <c r="L3" s="488"/>
      <c r="M3" s="488"/>
      <c r="N3" s="488"/>
    </row>
    <row r="4" spans="2:14">
      <c r="B4" s="275" t="str">
        <f>ข้อมูลนักศึกษา!B5</f>
        <v/>
      </c>
      <c r="C4" s="284" t="str">
        <f>IF(B4="","",ข้อมูลนักศึกษา!C5)</f>
        <v/>
      </c>
      <c r="D4" s="284" t="str">
        <f>IF(B4="","",ข้อมูลนักศึกษา!D5)</f>
        <v/>
      </c>
      <c r="E4" s="37"/>
      <c r="F4" s="37"/>
      <c r="G4" s="37"/>
      <c r="H4" s="37"/>
      <c r="I4" s="37"/>
      <c r="J4" s="37"/>
      <c r="K4" s="278" t="e">
        <f>(((E4*ข้อมูล!J34)+(F4*ข้อมูล!J35)+(G4*ข้อมูล!J36)+(H4*ข้อมูล!J37)+(I4*ข้อมูล!J38)+(J4*ข้อมูล!J39))*100)/K1</f>
        <v>#DIV/0!</v>
      </c>
    </row>
    <row r="5" spans="2:14">
      <c r="B5" s="275" t="str">
        <f>ข้อมูลนักศึกษา!B6</f>
        <v/>
      </c>
      <c r="C5" s="284" t="str">
        <f>IF(B5="","",ข้อมูลนักศึกษา!C6)</f>
        <v/>
      </c>
      <c r="D5" s="284" t="str">
        <f>IF(B5="","",ข้อมูลนักศึกษา!D6)</f>
        <v/>
      </c>
      <c r="E5" s="37"/>
      <c r="F5" s="37"/>
      <c r="G5" s="37"/>
      <c r="H5" s="37"/>
      <c r="I5" s="37"/>
      <c r="J5" s="37"/>
      <c r="K5" s="278" t="e">
        <f>(((E5*ข้อมูล!J34)+(F5*ข้อมูล!J35)+(G5*ข้อมูล!J36)+(H5*ข้อมูล!J37)+(I5*ข้อมูล!J38)+(J5*ข้อมูล!J39))*100)/K1</f>
        <v>#DIV/0!</v>
      </c>
      <c r="L5" s="486" t="s">
        <v>74</v>
      </c>
      <c r="M5" s="486"/>
    </row>
    <row r="6" spans="2:14">
      <c r="B6" s="275" t="str">
        <f>ข้อมูลนักศึกษา!B7</f>
        <v/>
      </c>
      <c r="C6" s="284" t="str">
        <f>IF(B6="","",ข้อมูลนักศึกษา!C7)</f>
        <v/>
      </c>
      <c r="D6" s="284" t="str">
        <f>IF(B6="","",ข้อมูลนักศึกษา!D7)</f>
        <v/>
      </c>
      <c r="E6" s="37"/>
      <c r="F6" s="37"/>
      <c r="G6" s="37"/>
      <c r="H6" s="37"/>
      <c r="I6" s="37"/>
      <c r="J6" s="37"/>
      <c r="K6" s="278" t="e">
        <f>(((E6*ข้อมูล!J34)+(F6*ข้อมูล!J35)+(G6*ข้อมูล!J36)+(H6*ข้อมูล!J37)+(I6*ข้อมูล!J38)+(J6*ข้อมูล!J39))*100)/K1</f>
        <v>#DIV/0!</v>
      </c>
      <c r="L6" s="489" t="s">
        <v>134</v>
      </c>
      <c r="M6" s="489"/>
    </row>
    <row r="7" spans="2:14">
      <c r="B7" s="275" t="str">
        <f>ข้อมูลนักศึกษา!B8</f>
        <v/>
      </c>
      <c r="C7" s="284" t="str">
        <f>IF(B7="","",ข้อมูลนักศึกษา!C8)</f>
        <v/>
      </c>
      <c r="D7" s="284" t="str">
        <f>IF(B7="","",ข้อมูลนักศึกษา!D8)</f>
        <v/>
      </c>
      <c r="E7" s="37"/>
      <c r="F7" s="37"/>
      <c r="G7" s="37"/>
      <c r="H7" s="37"/>
      <c r="I7" s="37"/>
      <c r="J7" s="37"/>
      <c r="K7" s="278" t="e">
        <f>(((E7*ข้อมูล!J34)+(F7*ข้อมูล!J35)+(G7*ข้อมูล!J36)+(H7*ข้อมูล!J37)+(I7*ข้อมูล!J38)+(J7*ข้อมูล!J39))*100)/K1</f>
        <v>#DIV/0!</v>
      </c>
      <c r="L7" s="486" t="s">
        <v>136</v>
      </c>
      <c r="M7" s="490"/>
    </row>
    <row r="8" spans="2:14">
      <c r="B8" s="275" t="str">
        <f>ข้อมูลนักศึกษา!B9</f>
        <v/>
      </c>
      <c r="C8" s="284" t="str">
        <f>IF(B8="","",ข้อมูลนักศึกษา!C9)</f>
        <v/>
      </c>
      <c r="D8" s="284" t="str">
        <f>IF(B8="","",ข้อมูลนักศึกษา!D9)</f>
        <v/>
      </c>
      <c r="E8" s="37"/>
      <c r="F8" s="37"/>
      <c r="G8" s="37"/>
      <c r="H8" s="37"/>
      <c r="I8" s="37"/>
      <c r="J8" s="37"/>
      <c r="K8" s="278" t="e">
        <f>(((E8*ข้อมูล!J34)+(F8*ข้อมูล!J35)+(G8*ข้อมูล!J36)+(H8*ข้อมูล!J37)+(I8*ข้อมูล!J38)+(J8*ข้อมูล!J39))*100)/K1</f>
        <v>#DIV/0!</v>
      </c>
      <c r="L8" s="491" t="s">
        <v>77</v>
      </c>
      <c r="M8" s="491"/>
    </row>
    <row r="9" spans="2:14">
      <c r="B9" s="275" t="str">
        <f>ข้อมูลนักศึกษา!B10</f>
        <v/>
      </c>
      <c r="C9" s="284" t="str">
        <f>IF(B9="","",ข้อมูลนักศึกษา!C10)</f>
        <v/>
      </c>
      <c r="D9" s="284" t="str">
        <f>IF(B9="","",ข้อมูลนักศึกษา!D10)</f>
        <v/>
      </c>
      <c r="E9" s="37"/>
      <c r="F9" s="37"/>
      <c r="G9" s="37"/>
      <c r="H9" s="37"/>
      <c r="I9" s="37"/>
      <c r="J9" s="37"/>
      <c r="K9" s="278" t="e">
        <f>(((E9*ข้อมูล!J34)+(F9*ข้อมูล!J35)+(G9*ข้อมูล!J36)+(H9*ข้อมูล!J37)+(I9*ข้อมูล!J38)+(J9*ข้อมูล!J39))*100)/K1</f>
        <v>#DIV/0!</v>
      </c>
    </row>
    <row r="10" spans="2:14">
      <c r="B10" s="275" t="str">
        <f>ข้อมูลนักศึกษา!B11</f>
        <v/>
      </c>
      <c r="C10" s="284" t="str">
        <f>IF(B10="","",ข้อมูลนักศึกษา!C11)</f>
        <v/>
      </c>
      <c r="D10" s="284" t="str">
        <f>IF(B10="","",ข้อมูลนักศึกษา!D11)</f>
        <v/>
      </c>
      <c r="E10" s="37"/>
      <c r="F10" s="37"/>
      <c r="G10" s="37"/>
      <c r="H10" s="37"/>
      <c r="I10" s="37"/>
      <c r="J10" s="37"/>
      <c r="K10" s="278" t="e">
        <f>(((E10*ข้อมูล!J34)+(F10*ข้อมูล!J35)+(G10*ข้อมูล!J36)+(H10*ข้อมูล!J37)+(I10*ข้อมูล!J38)+(J10*ข้อมูล!J39))*100)/K1</f>
        <v>#DIV/0!</v>
      </c>
    </row>
    <row r="11" spans="2:14">
      <c r="B11" s="275" t="str">
        <f>ข้อมูลนักศึกษา!B12</f>
        <v/>
      </c>
      <c r="C11" s="284" t="str">
        <f>IF(B11="","",ข้อมูลนักศึกษา!C12)</f>
        <v/>
      </c>
      <c r="D11" s="284" t="str">
        <f>IF(B11="","",ข้อมูลนักศึกษา!D12)</f>
        <v/>
      </c>
      <c r="E11" s="37"/>
      <c r="F11" s="37"/>
      <c r="G11" s="37"/>
      <c r="H11" s="37"/>
      <c r="I11" s="37"/>
      <c r="J11" s="37"/>
      <c r="K11" s="278" t="e">
        <f>(((E11*ข้อมูล!J34)+(F11*ข้อมูล!J35)+(G11*ข้อมูล!J36)+(H11*ข้อมูล!J37)+(I11*ข้อมูล!J38)+(J11*ข้อมูล!J39))*100)/K1</f>
        <v>#DIV/0!</v>
      </c>
    </row>
    <row r="12" spans="2:14">
      <c r="B12" s="275" t="str">
        <f>ข้อมูลนักศึกษา!B13</f>
        <v/>
      </c>
      <c r="C12" s="284" t="str">
        <f>IF(B12="","",ข้อมูลนักศึกษา!C13)</f>
        <v/>
      </c>
      <c r="D12" s="284" t="str">
        <f>IF(B12="","",ข้อมูลนักศึกษา!D13)</f>
        <v/>
      </c>
      <c r="E12" s="37"/>
      <c r="F12" s="37"/>
      <c r="G12" s="37"/>
      <c r="H12" s="37"/>
      <c r="I12" s="37"/>
      <c r="J12" s="37"/>
      <c r="K12" s="278" t="e">
        <f>(((E12*ข้อมูล!J34)+(F12*ข้อมูล!J35)+(G12*ข้อมูล!J36)+(H12*ข้อมูล!J37)+(I12*ข้อมูล!J38)+(J12*ข้อมูล!J39))*100)/K1</f>
        <v>#DIV/0!</v>
      </c>
    </row>
    <row r="13" spans="2:14">
      <c r="B13" s="275" t="str">
        <f>ข้อมูลนักศึกษา!B14</f>
        <v/>
      </c>
      <c r="C13" s="284" t="str">
        <f>IF(B13="","",ข้อมูลนักศึกษา!C14)</f>
        <v/>
      </c>
      <c r="D13" s="284" t="str">
        <f>IF(B13="","",ข้อมูลนักศึกษา!D14)</f>
        <v/>
      </c>
      <c r="E13" s="37"/>
      <c r="F13" s="37"/>
      <c r="G13" s="37"/>
      <c r="H13" s="37"/>
      <c r="I13" s="37"/>
      <c r="J13" s="37"/>
      <c r="K13" s="278" t="e">
        <f>(((E13*ข้อมูล!J34)+(F13*ข้อมูล!J35)+(G13*ข้อมูล!J36)+(H13*ข้อมูล!J37)+(I13*ข้อมูล!J38)+(J13*ข้อมูล!J39))*100)/K1</f>
        <v>#DIV/0!</v>
      </c>
    </row>
    <row r="14" spans="2:14">
      <c r="B14" s="275" t="str">
        <f>ข้อมูลนักศึกษา!B15</f>
        <v/>
      </c>
      <c r="C14" s="284" t="str">
        <f>IF(B14="","",ข้อมูลนักศึกษา!C15)</f>
        <v/>
      </c>
      <c r="D14" s="284" t="str">
        <f>IF(B14="","",ข้อมูลนักศึกษา!D15)</f>
        <v/>
      </c>
      <c r="E14" s="37"/>
      <c r="F14" s="37"/>
      <c r="G14" s="37"/>
      <c r="H14" s="37"/>
      <c r="I14" s="37"/>
      <c r="J14" s="37"/>
      <c r="K14" s="278" t="e">
        <f>(((E14*ข้อมูล!J34)+(F14*ข้อมูล!J35)+(G14*ข้อมูล!J36)+(H14*ข้อมูล!J37)+(I14*ข้อมูล!J38)+(J14*ข้อมูล!J39))*100)/K1</f>
        <v>#DIV/0!</v>
      </c>
    </row>
    <row r="15" spans="2:14">
      <c r="B15" s="275" t="str">
        <f>ข้อมูลนักศึกษา!B16</f>
        <v/>
      </c>
      <c r="C15" s="284" t="str">
        <f>IF(B15="","",ข้อมูลนักศึกษา!C16)</f>
        <v/>
      </c>
      <c r="D15" s="284" t="str">
        <f>IF(B15="","",ข้อมูลนักศึกษา!D16)</f>
        <v/>
      </c>
      <c r="E15" s="37"/>
      <c r="F15" s="37"/>
      <c r="G15" s="37"/>
      <c r="H15" s="37"/>
      <c r="I15" s="37"/>
      <c r="J15" s="37"/>
      <c r="K15" s="278" t="e">
        <f>(((E15*ข้อมูล!J34)+(F15*ข้อมูล!J35)+(G15*ข้อมูล!J36)+(H15*ข้อมูล!J37)+(I15*ข้อมูล!J38)+(J15*ข้อมูล!J39))*100)/K1</f>
        <v>#DIV/0!</v>
      </c>
    </row>
    <row r="16" spans="2:14">
      <c r="B16" s="275" t="str">
        <f>ข้อมูลนักศึกษา!B17</f>
        <v/>
      </c>
      <c r="C16" s="284" t="str">
        <f>IF(B16="","",ข้อมูลนักศึกษา!C17)</f>
        <v/>
      </c>
      <c r="D16" s="284" t="str">
        <f>IF(B16="","",ข้อมูลนักศึกษา!D17)</f>
        <v/>
      </c>
      <c r="E16" s="37"/>
      <c r="F16" s="37"/>
      <c r="G16" s="37"/>
      <c r="H16" s="37"/>
      <c r="I16" s="37"/>
      <c r="J16" s="37"/>
      <c r="K16" s="278" t="e">
        <f>(((E16*ข้อมูล!J34)+(F16*ข้อมูล!J35)+(G16*ข้อมูล!J36)+(H16*ข้อมูล!J37)+(I16*ข้อมูล!J38)+(J16*ข้อมูล!J39))*100)/K1</f>
        <v>#DIV/0!</v>
      </c>
    </row>
    <row r="17" spans="2:11">
      <c r="B17" s="275" t="str">
        <f>ข้อมูลนักศึกษา!B18</f>
        <v/>
      </c>
      <c r="C17" s="284" t="str">
        <f>IF(B17="","",ข้อมูลนักศึกษา!C18)</f>
        <v/>
      </c>
      <c r="D17" s="284" t="str">
        <f>IF(B17="","",ข้อมูลนักศึกษา!D18)</f>
        <v/>
      </c>
      <c r="E17" s="37"/>
      <c r="F17" s="37"/>
      <c r="G17" s="37"/>
      <c r="H17" s="37"/>
      <c r="I17" s="37"/>
      <c r="J17" s="37"/>
      <c r="K17" s="278" t="e">
        <f>(((E17*ข้อมูล!J34)+(F17*ข้อมูล!J35)+(G17*ข้อมูล!J36)+(H17*ข้อมูล!J37)+(I17*ข้อมูล!J38)+(J17*ข้อมูล!J39))*100)/K1</f>
        <v>#DIV/0!</v>
      </c>
    </row>
    <row r="18" spans="2:11">
      <c r="B18" s="275" t="str">
        <f>ข้อมูลนักศึกษา!B19</f>
        <v/>
      </c>
      <c r="C18" s="284" t="str">
        <f>IF(B18="","",ข้อมูลนักศึกษา!C19)</f>
        <v/>
      </c>
      <c r="D18" s="284" t="str">
        <f>IF(B18="","",ข้อมูลนักศึกษา!D19)</f>
        <v/>
      </c>
      <c r="E18" s="37"/>
      <c r="F18" s="37"/>
      <c r="G18" s="37"/>
      <c r="H18" s="37"/>
      <c r="I18" s="37"/>
      <c r="J18" s="37"/>
      <c r="K18" s="278" t="e">
        <f>(((E18*ข้อมูล!J34)+(F18*ข้อมูล!J35)+(G18*ข้อมูล!J36)+(H18*ข้อมูล!J37)+(I18*ข้อมูล!J38)+(J18*ข้อมูล!J39))*100)/K1</f>
        <v>#DIV/0!</v>
      </c>
    </row>
    <row r="19" spans="2:11">
      <c r="B19" s="275" t="str">
        <f>ข้อมูลนักศึกษา!B20</f>
        <v/>
      </c>
      <c r="C19" s="284" t="str">
        <f>IF(B19="","",ข้อมูลนักศึกษา!C20)</f>
        <v/>
      </c>
      <c r="D19" s="284" t="str">
        <f>IF(B19="","",ข้อมูลนักศึกษา!D20)</f>
        <v/>
      </c>
      <c r="E19" s="37"/>
      <c r="F19" s="37"/>
      <c r="G19" s="37"/>
      <c r="H19" s="37"/>
      <c r="I19" s="37"/>
      <c r="J19" s="37"/>
      <c r="K19" s="278" t="e">
        <f>(((E19*ข้อมูล!J34)+(F19*ข้อมูล!J35)+(G19*ข้อมูล!J36)+(H19*ข้อมูล!J37)+(I19*ข้อมูล!J38)+(J19*ข้อมูล!J39))*100)/K1</f>
        <v>#DIV/0!</v>
      </c>
    </row>
    <row r="20" spans="2:11">
      <c r="B20" s="275" t="str">
        <f>ข้อมูลนักศึกษา!B21</f>
        <v/>
      </c>
      <c r="C20" s="284" t="str">
        <f>IF(B20="","",ข้อมูลนักศึกษา!C21)</f>
        <v/>
      </c>
      <c r="D20" s="284" t="str">
        <f>IF(B20="","",ข้อมูลนักศึกษา!D21)</f>
        <v/>
      </c>
      <c r="E20" s="37"/>
      <c r="F20" s="37"/>
      <c r="G20" s="37"/>
      <c r="H20" s="37"/>
      <c r="I20" s="37"/>
      <c r="J20" s="37"/>
      <c r="K20" s="278" t="e">
        <f>(((E20*ข้อมูล!J34)+(F20*ข้อมูล!J35)+(G20*ข้อมูล!J36)+(H20*ข้อมูล!J37)+(I20*ข้อมูล!J38)+(J20*ข้อมูล!J39))*100)/K1</f>
        <v>#DIV/0!</v>
      </c>
    </row>
    <row r="21" spans="2:11">
      <c r="B21" s="275" t="str">
        <f>ข้อมูลนักศึกษา!B22</f>
        <v/>
      </c>
      <c r="C21" s="284" t="str">
        <f>IF(B21="","",ข้อมูลนักศึกษา!C22)</f>
        <v/>
      </c>
      <c r="D21" s="284" t="str">
        <f>IF(B21="","",ข้อมูลนักศึกษา!D22)</f>
        <v/>
      </c>
      <c r="E21" s="37"/>
      <c r="F21" s="37"/>
      <c r="G21" s="37"/>
      <c r="H21" s="37"/>
      <c r="I21" s="37"/>
      <c r="J21" s="37"/>
      <c r="K21" s="278" t="e">
        <f>(((E21*ข้อมูล!J34)+(F21*ข้อมูล!J35)+(G21*ข้อมูล!J36)+(H21*ข้อมูล!J37)+(I21*ข้อมูล!J38)+(J21*ข้อมูล!J39))*100)/K1</f>
        <v>#DIV/0!</v>
      </c>
    </row>
    <row r="22" spans="2:11">
      <c r="B22" s="275" t="str">
        <f>ข้อมูลนักศึกษา!B23</f>
        <v/>
      </c>
      <c r="C22" s="284" t="str">
        <f>IF(B22="","",ข้อมูลนักศึกษา!C23)</f>
        <v/>
      </c>
      <c r="D22" s="284" t="str">
        <f>IF(B22="","",ข้อมูลนักศึกษา!D23)</f>
        <v/>
      </c>
      <c r="E22" s="37"/>
      <c r="F22" s="37"/>
      <c r="G22" s="37"/>
      <c r="H22" s="37"/>
      <c r="I22" s="37"/>
      <c r="J22" s="37"/>
      <c r="K22" s="278" t="e">
        <f>(((E22*ข้อมูล!J34)+(F22*ข้อมูล!J35)+(G22*ข้อมูล!J36)+(H22*ข้อมูล!J37)+(I22*ข้อมูล!J38)+(J22*ข้อมูล!J39))*100)/K1</f>
        <v>#DIV/0!</v>
      </c>
    </row>
    <row r="23" spans="2:11">
      <c r="B23" s="275" t="str">
        <f>ข้อมูลนักศึกษา!B24</f>
        <v/>
      </c>
      <c r="C23" s="284" t="str">
        <f>IF(B23="","",ข้อมูลนักศึกษา!C24)</f>
        <v/>
      </c>
      <c r="D23" s="284" t="str">
        <f>IF(B23="","",ข้อมูลนักศึกษา!D24)</f>
        <v/>
      </c>
      <c r="E23" s="37"/>
      <c r="F23" s="37"/>
      <c r="G23" s="37"/>
      <c r="H23" s="37"/>
      <c r="I23" s="37"/>
      <c r="J23" s="37"/>
      <c r="K23" s="278" t="e">
        <f>(((E23*ข้อมูล!J34)+(F23*ข้อมูล!J35)+(G23*ข้อมูล!J36)+(H23*ข้อมูล!J37)+(I23*ข้อมูล!J38)+(J23*ข้อมูล!J39))*100)/K1</f>
        <v>#DIV/0!</v>
      </c>
    </row>
    <row r="24" spans="2:11">
      <c r="B24" s="275" t="str">
        <f>ข้อมูลนักศึกษา!B25</f>
        <v/>
      </c>
      <c r="C24" s="284" t="str">
        <f>IF(B24="","",ข้อมูลนักศึกษา!C25)</f>
        <v/>
      </c>
      <c r="D24" s="284" t="str">
        <f>IF(B24="","",ข้อมูลนักศึกษา!D25)</f>
        <v/>
      </c>
      <c r="E24" s="37"/>
      <c r="F24" s="37"/>
      <c r="G24" s="37"/>
      <c r="H24" s="37"/>
      <c r="I24" s="37"/>
      <c r="J24" s="37"/>
      <c r="K24" s="278" t="e">
        <f>(((E24*ข้อมูล!J34)+(F24*ข้อมูล!J35)+(G24*ข้อมูล!J36)+(H24*ข้อมูล!J37)+(I24*ข้อมูล!J38)+(J24*ข้อมูล!J39))*100)/K1</f>
        <v>#DIV/0!</v>
      </c>
    </row>
    <row r="25" spans="2:11">
      <c r="B25" s="275" t="str">
        <f>ข้อมูลนักศึกษา!B26</f>
        <v/>
      </c>
      <c r="C25" s="284" t="str">
        <f>IF(B25="","",ข้อมูลนักศึกษา!C26)</f>
        <v/>
      </c>
      <c r="D25" s="284" t="str">
        <f>IF(B25="","",ข้อมูลนักศึกษา!D26)</f>
        <v/>
      </c>
      <c r="E25" s="37"/>
      <c r="F25" s="37"/>
      <c r="G25" s="37"/>
      <c r="H25" s="37"/>
      <c r="I25" s="37"/>
      <c r="J25" s="37"/>
      <c r="K25" s="278" t="e">
        <f>(((E25*ข้อมูล!J34)+(F25*ข้อมูล!J35)+(G25*ข้อมูล!J36)+(H25*ข้อมูล!J37)+(I25*ข้อมูล!J38)+(J25*ข้อมูล!J39))*100)/K1</f>
        <v>#DIV/0!</v>
      </c>
    </row>
    <row r="26" spans="2:11">
      <c r="B26" s="275" t="str">
        <f>ข้อมูลนักศึกษา!B27</f>
        <v/>
      </c>
      <c r="C26" s="284" t="str">
        <f>IF(B26="","",ข้อมูลนักศึกษา!C27)</f>
        <v/>
      </c>
      <c r="D26" s="284" t="str">
        <f>IF(B26="","",ข้อมูลนักศึกษา!D27)</f>
        <v/>
      </c>
      <c r="E26" s="37"/>
      <c r="F26" s="37"/>
      <c r="G26" s="37"/>
      <c r="H26" s="37"/>
      <c r="I26" s="37"/>
      <c r="J26" s="37"/>
      <c r="K26" s="278" t="e">
        <f>(((E26*ข้อมูล!J34)+(F26*ข้อมูล!J35)+(G26*ข้อมูล!J36)+(H26*ข้อมูล!J37)+(I26*ข้อมูล!J38)+(J26*ข้อมูล!J39))*100)/K1</f>
        <v>#DIV/0!</v>
      </c>
    </row>
    <row r="27" spans="2:11">
      <c r="B27" s="275" t="str">
        <f>ข้อมูลนักศึกษา!B28</f>
        <v/>
      </c>
      <c r="C27" s="284" t="str">
        <f>IF(B27="","",ข้อมูลนักศึกษา!C28)</f>
        <v/>
      </c>
      <c r="D27" s="284" t="str">
        <f>IF(B27="","",ข้อมูลนักศึกษา!D28)</f>
        <v/>
      </c>
      <c r="E27" s="37"/>
      <c r="F27" s="37"/>
      <c r="G27" s="37"/>
      <c r="H27" s="37"/>
      <c r="I27" s="37"/>
      <c r="J27" s="37"/>
      <c r="K27" s="278" t="e">
        <f>(((E27*ข้อมูล!J34)+(F27*ข้อมูล!J35)+(G27*ข้อมูล!J36)+(H27*ข้อมูล!J37)+(I27*ข้อมูล!J38)+(J27*ข้อมูล!J39))*100)/K1</f>
        <v>#DIV/0!</v>
      </c>
    </row>
    <row r="28" spans="2:11">
      <c r="B28" s="275" t="str">
        <f>ข้อมูลนักศึกษา!B29</f>
        <v/>
      </c>
      <c r="C28" s="284" t="str">
        <f>IF(B28="","",ข้อมูลนักศึกษา!C29)</f>
        <v/>
      </c>
      <c r="D28" s="284" t="str">
        <f>IF(B28="","",ข้อมูลนักศึกษา!D29)</f>
        <v/>
      </c>
      <c r="E28" s="37"/>
      <c r="F28" s="37"/>
      <c r="G28" s="37"/>
      <c r="H28" s="37"/>
      <c r="I28" s="37"/>
      <c r="J28" s="37"/>
      <c r="K28" s="278" t="e">
        <f>(((E28*ข้อมูล!J34)+(F28*ข้อมูล!J35)+(G28*ข้อมูล!J36)+(H28*ข้อมูล!J37)+(I28*ข้อมูล!J38)+(J28*ข้อมูล!J39))*100)/K1</f>
        <v>#DIV/0!</v>
      </c>
    </row>
    <row r="29" spans="2:11">
      <c r="B29" s="275" t="str">
        <f>ข้อมูลนักศึกษา!B30</f>
        <v/>
      </c>
      <c r="C29" s="284" t="str">
        <f>IF(B29="","",ข้อมูลนักศึกษา!C30)</f>
        <v/>
      </c>
      <c r="D29" s="284" t="str">
        <f>IF(B29="","",ข้อมูลนักศึกษา!D30)</f>
        <v/>
      </c>
      <c r="E29" s="37"/>
      <c r="F29" s="37"/>
      <c r="G29" s="37"/>
      <c r="H29" s="37"/>
      <c r="I29" s="37"/>
      <c r="J29" s="37"/>
      <c r="K29" s="278" t="e">
        <f>(((E29*ข้อมูล!J34)+(F29*ข้อมูล!J35)+(G29*ข้อมูล!J36)+(H29*ข้อมูล!J37)+(I29*ข้อมูล!J38)+(J29*ข้อมูล!J39))*100)/K1</f>
        <v>#DIV/0!</v>
      </c>
    </row>
    <row r="30" spans="2:11">
      <c r="B30" s="275" t="str">
        <f>ข้อมูลนักศึกษา!B31</f>
        <v/>
      </c>
      <c r="C30" s="284" t="str">
        <f>IF(B30="","",ข้อมูลนักศึกษา!C31)</f>
        <v/>
      </c>
      <c r="D30" s="284" t="str">
        <f>IF(B30="","",ข้อมูลนักศึกษา!D31)</f>
        <v/>
      </c>
      <c r="E30" s="37"/>
      <c r="F30" s="37"/>
      <c r="G30" s="37"/>
      <c r="H30" s="37"/>
      <c r="I30" s="37"/>
      <c r="J30" s="37"/>
      <c r="K30" s="278" t="e">
        <f>(((E30*ข้อมูล!J34)+(F30*ข้อมูล!J35)+(G30*ข้อมูล!J36)+(H30*ข้อมูล!J37)+(I30*ข้อมูล!J38)+(J30*ข้อมูล!J39))*100)/K1</f>
        <v>#DIV/0!</v>
      </c>
    </row>
    <row r="31" spans="2:11">
      <c r="B31" s="275" t="str">
        <f>ข้อมูลนักศึกษา!B32</f>
        <v/>
      </c>
      <c r="C31" s="284" t="str">
        <f>IF(B31="","",ข้อมูลนักศึกษา!C32)</f>
        <v/>
      </c>
      <c r="D31" s="284" t="str">
        <f>IF(B31="","",ข้อมูลนักศึกษา!D32)</f>
        <v/>
      </c>
      <c r="E31" s="37"/>
      <c r="F31" s="37"/>
      <c r="G31" s="37"/>
      <c r="H31" s="37"/>
      <c r="I31" s="37"/>
      <c r="J31" s="37"/>
      <c r="K31" s="278" t="e">
        <f>(((E31*ข้อมูล!J34)+(F31*ข้อมูล!J35)+(G31*ข้อมูล!J36)+(H31*ข้อมูล!J37)+(I31*ข้อมูล!J38)+(J31*ข้อมูล!J39))*100)/K1</f>
        <v>#DIV/0!</v>
      </c>
    </row>
    <row r="32" spans="2:11">
      <c r="B32" s="275" t="str">
        <f>ข้อมูลนักศึกษา!B33</f>
        <v/>
      </c>
      <c r="C32" s="284" t="str">
        <f>IF(B32="","",ข้อมูลนักศึกษา!C33)</f>
        <v/>
      </c>
      <c r="D32" s="284" t="str">
        <f>IF(B32="","",ข้อมูลนักศึกษา!D33)</f>
        <v/>
      </c>
      <c r="E32" s="37"/>
      <c r="F32" s="37"/>
      <c r="G32" s="37"/>
      <c r="H32" s="37"/>
      <c r="I32" s="37"/>
      <c r="J32" s="37"/>
      <c r="K32" s="278" t="e">
        <f>(((E32*ข้อมูล!J34)+(F32*ข้อมูล!J35)+(G32*ข้อมูล!J36)+(H32*ข้อมูล!J37)+(I32*ข้อมูล!J38)+(J32*ข้อมูล!J39))*100)/K1</f>
        <v>#DIV/0!</v>
      </c>
    </row>
    <row r="33" spans="2:11">
      <c r="B33" s="275" t="str">
        <f>ข้อมูลนักศึกษา!B34</f>
        <v/>
      </c>
      <c r="C33" s="284" t="str">
        <f>IF(B33="","",ข้อมูลนักศึกษา!C34)</f>
        <v/>
      </c>
      <c r="D33" s="284" t="str">
        <f>IF(B33="","",ข้อมูลนักศึกษา!D34)</f>
        <v/>
      </c>
      <c r="E33" s="37"/>
      <c r="F33" s="37"/>
      <c r="G33" s="37"/>
      <c r="H33" s="37"/>
      <c r="I33" s="37"/>
      <c r="J33" s="37"/>
      <c r="K33" s="278" t="e">
        <f>(((E33*ข้อมูล!J34)+(F33*ข้อมูล!J35)+(G33*ข้อมูล!J36)+(H33*ข้อมูล!J37)+(I33*ข้อมูล!J38)+(J33*ข้อมูล!J39))*100)/K1</f>
        <v>#DIV/0!</v>
      </c>
    </row>
    <row r="34" spans="2:11">
      <c r="B34" s="275" t="str">
        <f>ข้อมูลนักศึกษา!B35</f>
        <v/>
      </c>
      <c r="C34" s="284" t="str">
        <f>IF(B34="","",ข้อมูลนักศึกษา!C35)</f>
        <v/>
      </c>
      <c r="D34" s="284" t="str">
        <f>IF(B34="","",ข้อมูลนักศึกษา!D35)</f>
        <v/>
      </c>
      <c r="E34" s="37"/>
      <c r="F34" s="37"/>
      <c r="G34" s="37"/>
      <c r="H34" s="37"/>
      <c r="I34" s="37"/>
      <c r="J34" s="37"/>
      <c r="K34" s="278" t="e">
        <f>(((E34*ข้อมูล!J34)+(F34*ข้อมูล!J35)+(G34*ข้อมูล!J36)+(H34*ข้อมูล!J37)+(I34*ข้อมูล!J38)+(J34*ข้อมูล!J39))*100)/K1</f>
        <v>#DIV/0!</v>
      </c>
    </row>
    <row r="35" spans="2:11">
      <c r="B35" s="275" t="str">
        <f>ข้อมูลนักศึกษา!B36</f>
        <v/>
      </c>
      <c r="C35" s="284" t="str">
        <f>IF(B35="","",ข้อมูลนักศึกษา!C36)</f>
        <v/>
      </c>
      <c r="D35" s="284" t="str">
        <f>IF(B35="","",ข้อมูลนักศึกษา!D36)</f>
        <v/>
      </c>
      <c r="E35" s="37"/>
      <c r="F35" s="37"/>
      <c r="G35" s="37"/>
      <c r="H35" s="37"/>
      <c r="I35" s="37"/>
      <c r="J35" s="37"/>
      <c r="K35" s="278" t="e">
        <f>(((E35*ข้อมูล!J34)+(F35*ข้อมูล!J35)+(G35*ข้อมูล!J36)+(H35*ข้อมูล!J37)+(I35*ข้อมูล!J38)+(J35*ข้อมูล!J39))*100)/K1</f>
        <v>#DIV/0!</v>
      </c>
    </row>
    <row r="36" spans="2:11">
      <c r="B36" s="275" t="str">
        <f>ข้อมูลนักศึกษา!B37</f>
        <v/>
      </c>
      <c r="C36" s="284" t="str">
        <f>IF(B36="","",ข้อมูลนักศึกษา!C37)</f>
        <v/>
      </c>
      <c r="D36" s="284" t="str">
        <f>IF(B36="","",ข้อมูลนักศึกษา!D37)</f>
        <v/>
      </c>
      <c r="E36" s="37"/>
      <c r="F36" s="37"/>
      <c r="G36" s="37"/>
      <c r="H36" s="37"/>
      <c r="I36" s="37"/>
      <c r="J36" s="37"/>
      <c r="K36" s="278" t="e">
        <f>(((E36*ข้อมูล!J34)+(F36*ข้อมูล!J35)+(G36*ข้อมูล!J36)+(H36*ข้อมูล!J37)+(I36*ข้อมูล!J38)+(J36*ข้อมูล!J39))*100)/K1</f>
        <v>#DIV/0!</v>
      </c>
    </row>
    <row r="37" spans="2:11">
      <c r="B37" s="275" t="str">
        <f>ข้อมูลนักศึกษา!B38</f>
        <v/>
      </c>
      <c r="C37" s="284" t="str">
        <f>IF(B37="","",ข้อมูลนักศึกษา!C38)</f>
        <v/>
      </c>
      <c r="D37" s="284" t="str">
        <f>IF(B37="","",ข้อมูลนักศึกษา!D38)</f>
        <v/>
      </c>
      <c r="E37" s="37"/>
      <c r="F37" s="37"/>
      <c r="G37" s="37"/>
      <c r="H37" s="37"/>
      <c r="I37" s="37"/>
      <c r="J37" s="37"/>
      <c r="K37" s="278" t="e">
        <f>(((E37*ข้อมูล!J34)+(F37*ข้อมูล!J35)+(G37*ข้อมูล!J36)+(H37*ข้อมูล!J37)+(I37*ข้อมูล!J38)+(J37*ข้อมูล!J39))*100)/K1</f>
        <v>#DIV/0!</v>
      </c>
    </row>
    <row r="38" spans="2:11">
      <c r="B38" s="275" t="str">
        <f>ข้อมูลนักศึกษา!B39</f>
        <v/>
      </c>
      <c r="C38" s="284" t="str">
        <f>IF(B38="","",ข้อมูลนักศึกษา!C39)</f>
        <v/>
      </c>
      <c r="D38" s="284" t="str">
        <f>IF(B38="","",ข้อมูลนักศึกษา!D39)</f>
        <v/>
      </c>
      <c r="E38" s="37"/>
      <c r="F38" s="37"/>
      <c r="G38" s="37"/>
      <c r="H38" s="37"/>
      <c r="I38" s="37"/>
      <c r="J38" s="37"/>
      <c r="K38" s="278" t="e">
        <f>(((E38*ข้อมูล!J34)+(F38*ข้อมูล!J35)+(G38*ข้อมูล!J36)+(H38*ข้อมูล!J37)+(I38*ข้อมูล!J38)+(J38*ข้อมูล!J39))*100)/K1</f>
        <v>#DIV/0!</v>
      </c>
    </row>
    <row r="39" spans="2:11">
      <c r="B39" s="275" t="str">
        <f>ข้อมูลนักศึกษา!B40</f>
        <v/>
      </c>
      <c r="C39" s="284" t="str">
        <f>IF(B39="","",ข้อมูลนักศึกษา!C40)</f>
        <v/>
      </c>
      <c r="D39" s="284" t="str">
        <f>IF(B39="","",ข้อมูลนักศึกษา!D40)</f>
        <v/>
      </c>
      <c r="E39" s="37"/>
      <c r="F39" s="37"/>
      <c r="G39" s="37"/>
      <c r="H39" s="37"/>
      <c r="I39" s="37"/>
      <c r="J39" s="37"/>
      <c r="K39" s="278" t="e">
        <f>(((E39*ข้อมูล!J34)+(F39*ข้อมูล!J35)+(G39*ข้อมูล!J36)+(H39*ข้อมูล!J37)+(I39*ข้อมูล!J38)+(J39*ข้อมูล!J39))*100)/K1</f>
        <v>#DIV/0!</v>
      </c>
    </row>
    <row r="40" spans="2:11">
      <c r="B40" s="275" t="str">
        <f>ข้อมูลนักศึกษา!B41</f>
        <v/>
      </c>
      <c r="C40" s="284" t="str">
        <f>IF(B40="","",ข้อมูลนักศึกษา!C41)</f>
        <v/>
      </c>
      <c r="D40" s="284" t="str">
        <f>IF(B40="","",ข้อมูลนักศึกษา!D41)</f>
        <v/>
      </c>
      <c r="E40" s="37"/>
      <c r="F40" s="37"/>
      <c r="G40" s="37"/>
      <c r="H40" s="37"/>
      <c r="I40" s="37"/>
      <c r="J40" s="37"/>
      <c r="K40" s="278" t="e">
        <f>(((E40*ข้อมูล!J34)+(F40*ข้อมูล!J35)+(G40*ข้อมูล!J36)+(H40*ข้อมูล!J37)+(I40*ข้อมูล!J38)+(J40*ข้อมูล!J39))*100)/K1</f>
        <v>#DIV/0!</v>
      </c>
    </row>
    <row r="41" spans="2:11">
      <c r="B41" s="275" t="str">
        <f>ข้อมูลนักศึกษา!B42</f>
        <v/>
      </c>
      <c r="C41" s="284" t="str">
        <f>IF(B41="","",ข้อมูลนักศึกษา!C42)</f>
        <v/>
      </c>
      <c r="D41" s="284" t="str">
        <f>IF(B41="","",ข้อมูลนักศึกษา!D42)</f>
        <v/>
      </c>
      <c r="E41" s="37"/>
      <c r="F41" s="37"/>
      <c r="G41" s="37"/>
      <c r="H41" s="37"/>
      <c r="I41" s="37"/>
      <c r="J41" s="37"/>
      <c r="K41" s="278" t="e">
        <f>(((E41*ข้อมูล!J34)+(F41*ข้อมูล!J35)+(G41*ข้อมูล!J36)+(H41*ข้อมูล!J37)+(I41*ข้อมูล!J38)+(J41*ข้อมูล!J39))*100)/K1</f>
        <v>#DIV/0!</v>
      </c>
    </row>
    <row r="42" spans="2:11">
      <c r="B42" s="275" t="str">
        <f>ข้อมูลนักศึกษา!B43</f>
        <v/>
      </c>
      <c r="C42" s="284" t="str">
        <f>IF(B42="","",ข้อมูลนักศึกษา!C43)</f>
        <v/>
      </c>
      <c r="D42" s="284" t="str">
        <f>IF(B42="","",ข้อมูลนักศึกษา!D43)</f>
        <v/>
      </c>
      <c r="E42" s="37"/>
      <c r="F42" s="37"/>
      <c r="G42" s="37"/>
      <c r="H42" s="37"/>
      <c r="I42" s="37"/>
      <c r="J42" s="37"/>
      <c r="K42" s="278" t="e">
        <f>(((E42*ข้อมูล!J34)+(F42*ข้อมูล!J35)+(G42*ข้อมูล!J36)+(H42*ข้อมูล!J37)+(I42*ข้อมูล!J38)+(J42*ข้อมูล!J39))*100)/K1</f>
        <v>#DIV/0!</v>
      </c>
    </row>
    <row r="43" spans="2:11">
      <c r="B43" s="275" t="str">
        <f>ข้อมูลนักศึกษา!B44</f>
        <v/>
      </c>
      <c r="C43" s="284" t="str">
        <f>IF(B43="","",ข้อมูลนักศึกษา!C44)</f>
        <v/>
      </c>
      <c r="D43" s="284" t="str">
        <f>IF(B43="","",ข้อมูลนักศึกษา!D44)</f>
        <v/>
      </c>
      <c r="E43" s="37"/>
      <c r="F43" s="37"/>
      <c r="G43" s="37"/>
      <c r="H43" s="37"/>
      <c r="I43" s="37"/>
      <c r="J43" s="37"/>
      <c r="K43" s="278" t="e">
        <f>(((E43*ข้อมูล!J34)+(F43*ข้อมูล!J35)+(G43*ข้อมูล!J36)+(H43*ข้อมูล!J37)+(I43*ข้อมูล!J38)+(J43*ข้อมูล!J39))*100)/K1</f>
        <v>#DIV/0!</v>
      </c>
    </row>
    <row r="44" spans="2:11">
      <c r="B44" s="275" t="str">
        <f>ข้อมูลนักศึกษา!B45</f>
        <v/>
      </c>
      <c r="C44" s="284" t="str">
        <f>IF(B44="","",ข้อมูลนักศึกษา!C45)</f>
        <v/>
      </c>
      <c r="D44" s="284" t="str">
        <f>IF(B44="","",ข้อมูลนักศึกษา!D45)</f>
        <v/>
      </c>
      <c r="E44" s="37"/>
      <c r="F44" s="37"/>
      <c r="G44" s="37"/>
      <c r="H44" s="37"/>
      <c r="I44" s="37"/>
      <c r="J44" s="37"/>
      <c r="K44" s="278" t="e">
        <f>(((E44*ข้อมูล!J34)+(F44*ข้อมูล!J35)+(G44*ข้อมูล!J36)+(H44*ข้อมูล!J37)+(I44*ข้อมูล!J38)+(J44*ข้อมูล!J39))*100)/K1</f>
        <v>#DIV/0!</v>
      </c>
    </row>
    <row r="45" spans="2:11">
      <c r="B45" s="275" t="str">
        <f>ข้อมูลนักศึกษา!B46</f>
        <v/>
      </c>
      <c r="C45" s="284" t="str">
        <f>IF(B45="","",ข้อมูลนักศึกษา!C46)</f>
        <v/>
      </c>
      <c r="D45" s="284" t="str">
        <f>IF(B45="","",ข้อมูลนักศึกษา!D46)</f>
        <v/>
      </c>
      <c r="E45" s="37"/>
      <c r="F45" s="37"/>
      <c r="G45" s="37"/>
      <c r="H45" s="37"/>
      <c r="I45" s="37"/>
      <c r="J45" s="37"/>
      <c r="K45" s="278" t="e">
        <f>(((E45*ข้อมูล!J34)+(F45*ข้อมูล!J35)+(G45*ข้อมูล!J36)+(H45*ข้อมูล!J37)+(I45*ข้อมูล!J38)+(J45*ข้อมูล!J39))*100)/K1</f>
        <v>#DIV/0!</v>
      </c>
    </row>
    <row r="46" spans="2:11">
      <c r="B46" s="275" t="str">
        <f>ข้อมูลนักศึกษา!B47</f>
        <v/>
      </c>
      <c r="C46" s="284" t="str">
        <f>IF(B46="","",ข้อมูลนักศึกษา!C47)</f>
        <v/>
      </c>
      <c r="D46" s="284" t="str">
        <f>IF(B46="","",ข้อมูลนักศึกษา!D47)</f>
        <v/>
      </c>
      <c r="E46" s="37"/>
      <c r="F46" s="37"/>
      <c r="G46" s="37"/>
      <c r="H46" s="37"/>
      <c r="I46" s="37"/>
      <c r="J46" s="37"/>
      <c r="K46" s="278" t="e">
        <f>(((E46*ข้อมูล!J34)+(F46*ข้อมูล!J35)+(G46*ข้อมูล!J36)+(H46*ข้อมูล!J37)+(I46*ข้อมูล!J38)+(J46*ข้อมูล!J39))*100)/K1</f>
        <v>#DIV/0!</v>
      </c>
    </row>
    <row r="47" spans="2:11">
      <c r="B47" s="275" t="str">
        <f>ข้อมูลนักศึกษา!B48</f>
        <v/>
      </c>
      <c r="C47" s="284" t="str">
        <f>IF(B47="","",ข้อมูลนักศึกษา!C48)</f>
        <v/>
      </c>
      <c r="D47" s="284" t="str">
        <f>IF(B47="","",ข้อมูลนักศึกษา!D48)</f>
        <v/>
      </c>
      <c r="E47" s="37"/>
      <c r="F47" s="37"/>
      <c r="G47" s="37"/>
      <c r="H47" s="37"/>
      <c r="I47" s="37"/>
      <c r="J47" s="37"/>
      <c r="K47" s="278" t="e">
        <f>(((E47*ข้อมูล!J34)+(F47*ข้อมูล!J35)+(G47*ข้อมูล!J36)+(H47*ข้อมูล!J37)+(I47*ข้อมูล!J38)+(J47*ข้อมูล!J39))*100)/K1</f>
        <v>#DIV/0!</v>
      </c>
    </row>
    <row r="48" spans="2:11">
      <c r="B48" s="275" t="str">
        <f>ข้อมูลนักศึกษา!B49</f>
        <v/>
      </c>
      <c r="C48" s="284" t="str">
        <f>IF(B48="","",ข้อมูลนักศึกษา!C49)</f>
        <v/>
      </c>
      <c r="D48" s="284" t="str">
        <f>IF(B48="","",ข้อมูลนักศึกษา!D49)</f>
        <v/>
      </c>
      <c r="E48" s="37"/>
      <c r="F48" s="37"/>
      <c r="G48" s="37"/>
      <c r="H48" s="37"/>
      <c r="I48" s="37"/>
      <c r="J48" s="37"/>
      <c r="K48" s="278" t="e">
        <f>(((E48*ข้อมูล!J34)+(F48*ข้อมูล!J35)+(G48*ข้อมูล!J36)+(H48*ข้อมูล!J37)+(I48*ข้อมูล!J38)+(J48*ข้อมูล!J39))*100)/K1</f>
        <v>#DIV/0!</v>
      </c>
    </row>
    <row r="49" spans="2:11">
      <c r="B49" s="275" t="str">
        <f>ข้อมูลนักศึกษา!B50</f>
        <v/>
      </c>
      <c r="C49" s="284" t="str">
        <f>IF(B49="","",ข้อมูลนักศึกษา!C50)</f>
        <v/>
      </c>
      <c r="D49" s="284" t="str">
        <f>IF(B49="","",ข้อมูลนักศึกษา!D50)</f>
        <v/>
      </c>
      <c r="E49" s="37"/>
      <c r="F49" s="37"/>
      <c r="G49" s="37"/>
      <c r="H49" s="37"/>
      <c r="I49" s="37"/>
      <c r="J49" s="37"/>
      <c r="K49" s="278" t="e">
        <f>(((E49*ข้อมูล!J34)+(F49*ข้อมูล!J35)+(G49*ข้อมูล!J36)+(H49*ข้อมูล!J37)+(I49*ข้อมูล!J38)+(J49*ข้อมูล!J39))*100)/K1</f>
        <v>#DIV/0!</v>
      </c>
    </row>
    <row r="50" spans="2:11">
      <c r="B50" s="275" t="str">
        <f>ข้อมูลนักศึกษา!B51</f>
        <v/>
      </c>
      <c r="C50" s="284" t="str">
        <f>IF(B50="","",ข้อมูลนักศึกษา!C51)</f>
        <v/>
      </c>
      <c r="D50" s="284" t="str">
        <f>IF(B50="","",ข้อมูลนักศึกษา!D51)</f>
        <v/>
      </c>
      <c r="E50" s="37"/>
      <c r="F50" s="37"/>
      <c r="G50" s="37"/>
      <c r="H50" s="37"/>
      <c r="I50" s="37"/>
      <c r="J50" s="37"/>
      <c r="K50" s="278" t="e">
        <f>(((E50*ข้อมูล!J34)+(F50*ข้อมูล!J35)+(G50*ข้อมูล!J36)+(H50*ข้อมูล!J37)+(I50*ข้อมูล!J38)+(J50*ข้อมูล!J39))*100)/K1</f>
        <v>#DIV/0!</v>
      </c>
    </row>
    <row r="51" spans="2:11">
      <c r="B51" s="275" t="str">
        <f>ข้อมูลนักศึกษา!B52</f>
        <v/>
      </c>
      <c r="C51" s="284" t="str">
        <f>IF(B51="","",ข้อมูลนักศึกษา!C52)</f>
        <v/>
      </c>
      <c r="D51" s="284" t="str">
        <f>IF(B51="","",ข้อมูลนักศึกษา!D52)</f>
        <v/>
      </c>
      <c r="E51" s="37"/>
      <c r="F51" s="37"/>
      <c r="G51" s="37"/>
      <c r="H51" s="37"/>
      <c r="I51" s="37"/>
      <c r="J51" s="37"/>
      <c r="K51" s="278" t="e">
        <f>(((E51*ข้อมูล!J34)+(F51*ข้อมูล!J35)+(G51*ข้อมูล!J36)+(H51*ข้อมูล!J37)+(I51*ข้อมูล!J38)+(J51*ข้อมูล!J39))*100)/K1</f>
        <v>#DIV/0!</v>
      </c>
    </row>
    <row r="52" spans="2:11">
      <c r="B52" s="275" t="str">
        <f>ข้อมูลนักศึกษา!B53</f>
        <v/>
      </c>
      <c r="C52" s="284" t="str">
        <f>IF(B52="","",ข้อมูลนักศึกษา!C53)</f>
        <v/>
      </c>
      <c r="D52" s="284" t="str">
        <f>IF(B52="","",ข้อมูลนักศึกษา!D53)</f>
        <v/>
      </c>
      <c r="E52" s="37"/>
      <c r="F52" s="37"/>
      <c r="G52" s="37"/>
      <c r="H52" s="37"/>
      <c r="I52" s="37"/>
      <c r="J52" s="37"/>
      <c r="K52" s="278" t="e">
        <f>(((E52*ข้อมูล!J34)+(F52*ข้อมูล!J35)+(G52*ข้อมูล!J36)+(H52*ข้อมูล!J37)+(I52*ข้อมูล!J38)+(J52*ข้อมูล!J39))*100)/K1</f>
        <v>#DIV/0!</v>
      </c>
    </row>
    <row r="53" spans="2:11">
      <c r="B53" s="275" t="str">
        <f>ข้อมูลนักศึกษา!B54</f>
        <v/>
      </c>
      <c r="C53" s="284" t="str">
        <f>IF(B53="","",ข้อมูลนักศึกษา!C54)</f>
        <v/>
      </c>
      <c r="D53" s="284" t="str">
        <f>IF(B53="","",ข้อมูลนักศึกษา!D54)</f>
        <v/>
      </c>
      <c r="E53" s="37"/>
      <c r="F53" s="37"/>
      <c r="G53" s="37"/>
      <c r="H53" s="37"/>
      <c r="I53" s="37"/>
      <c r="J53" s="37"/>
      <c r="K53" s="278" t="e">
        <f>(((E53*ข้อมูล!J34)+(F53*ข้อมูล!J35)+(G53*ข้อมูล!J36)+(H53*ข้อมูล!J37)+(I53*ข้อมูล!J38)+(J53*ข้อมูล!J39))*100)/K1</f>
        <v>#DIV/0!</v>
      </c>
    </row>
    <row r="54" spans="2:11">
      <c r="B54" s="275" t="str">
        <f>ข้อมูลนักศึกษา!B55</f>
        <v/>
      </c>
      <c r="C54" s="284" t="str">
        <f>IF(B54="","",ข้อมูลนักศึกษา!C55)</f>
        <v/>
      </c>
      <c r="D54" s="284" t="str">
        <f>IF(B54="","",ข้อมูลนักศึกษา!D55)</f>
        <v/>
      </c>
      <c r="E54" s="37"/>
      <c r="F54" s="37"/>
      <c r="G54" s="37"/>
      <c r="H54" s="37"/>
      <c r="I54" s="37"/>
      <c r="J54" s="37"/>
      <c r="K54" s="278" t="e">
        <f>(((E54*ข้อมูล!J34)+(F54*ข้อมูล!J35)+(G54*ข้อมูล!J36)+(H54*ข้อมูล!J37)+(I54*ข้อมูล!J38)+(J54*ข้อมูล!J39))*100)/K1</f>
        <v>#DIV/0!</v>
      </c>
    </row>
    <row r="55" spans="2:11">
      <c r="B55" s="275" t="str">
        <f>ข้อมูลนักศึกษา!B56</f>
        <v/>
      </c>
      <c r="C55" s="284" t="str">
        <f>IF(B55="","",ข้อมูลนักศึกษา!C56)</f>
        <v/>
      </c>
      <c r="D55" s="284" t="str">
        <f>IF(B55="","",ข้อมูลนักศึกษา!D56)</f>
        <v/>
      </c>
      <c r="E55" s="37"/>
      <c r="F55" s="37"/>
      <c r="G55" s="37"/>
      <c r="H55" s="37"/>
      <c r="I55" s="37"/>
      <c r="J55" s="37"/>
      <c r="K55" s="278" t="e">
        <f>(((E55*ข้อมูล!J34)+(F55*ข้อมูล!J35)+(G55*ข้อมูล!J36)+(H55*ข้อมูล!J37)+(I55*ข้อมูล!J38)+(J55*ข้อมูล!J39))*100)/K1</f>
        <v>#DIV/0!</v>
      </c>
    </row>
    <row r="56" spans="2:11">
      <c r="B56" s="275" t="str">
        <f>ข้อมูลนักศึกษา!B57</f>
        <v/>
      </c>
      <c r="C56" s="284" t="str">
        <f>IF(B56="","",ข้อมูลนักศึกษา!C57)</f>
        <v/>
      </c>
      <c r="D56" s="284" t="str">
        <f>IF(B56="","",ข้อมูลนักศึกษา!D57)</f>
        <v/>
      </c>
      <c r="E56" s="37"/>
      <c r="F56" s="37"/>
      <c r="G56" s="37"/>
      <c r="H56" s="37"/>
      <c r="I56" s="37"/>
      <c r="J56" s="37"/>
      <c r="K56" s="278" t="e">
        <f>(((E56*ข้อมูล!J34)+(F56*ข้อมูล!J35)+(G56*ข้อมูล!J36)+(H56*ข้อมูล!J37)+(I56*ข้อมูล!J38)+(J56*ข้อมูล!J39))*100)/K1</f>
        <v>#DIV/0!</v>
      </c>
    </row>
    <row r="57" spans="2:11">
      <c r="B57" s="275" t="str">
        <f>ข้อมูลนักศึกษา!B58</f>
        <v/>
      </c>
      <c r="C57" s="284" t="str">
        <f>IF(B57="","",ข้อมูลนักศึกษา!C58)</f>
        <v/>
      </c>
      <c r="D57" s="284" t="str">
        <f>IF(B57="","",ข้อมูลนักศึกษา!D58)</f>
        <v/>
      </c>
      <c r="E57" s="37"/>
      <c r="F57" s="37"/>
      <c r="G57" s="37"/>
      <c r="H57" s="37"/>
      <c r="I57" s="37"/>
      <c r="J57" s="37"/>
      <c r="K57" s="278" t="e">
        <f>(((E57*ข้อมูล!J34)+(F57*ข้อมูล!J35)+(G57*ข้อมูล!J36)+(H57*ข้อมูล!J37)+(I57*ข้อมูล!J38)+(J57*ข้อมูล!J39))*100)/K1</f>
        <v>#DIV/0!</v>
      </c>
    </row>
    <row r="58" spans="2:11">
      <c r="B58" s="275" t="str">
        <f>ข้อมูลนักศึกษา!B59</f>
        <v/>
      </c>
      <c r="C58" s="284" t="str">
        <f>IF(B58="","",ข้อมูลนักศึกษา!C59)</f>
        <v/>
      </c>
      <c r="D58" s="284" t="str">
        <f>IF(B58="","",ข้อมูลนักศึกษา!D59)</f>
        <v/>
      </c>
      <c r="E58" s="37"/>
      <c r="F58" s="37"/>
      <c r="G58" s="37"/>
      <c r="H58" s="37"/>
      <c r="I58" s="37"/>
      <c r="J58" s="37"/>
      <c r="K58" s="278" t="e">
        <f>(((E58*ข้อมูล!J34)+(F58*ข้อมูล!J35)+(G58*ข้อมูล!J36)+(H58*ข้อมูล!J37)+(I58*ข้อมูล!J38)+(J58*ข้อมูล!J39))*100)/K1</f>
        <v>#DIV/0!</v>
      </c>
    </row>
    <row r="59" spans="2:11">
      <c r="B59" s="275" t="str">
        <f>ข้อมูลนักศึกษา!B60</f>
        <v/>
      </c>
      <c r="C59" s="284" t="str">
        <f>IF(B59="","",ข้อมูลนักศึกษา!C60)</f>
        <v/>
      </c>
      <c r="D59" s="284" t="str">
        <f>IF(B59="","",ข้อมูลนักศึกษา!D60)</f>
        <v/>
      </c>
      <c r="E59" s="37"/>
      <c r="F59" s="37"/>
      <c r="G59" s="37"/>
      <c r="H59" s="37"/>
      <c r="I59" s="37"/>
      <c r="J59" s="37"/>
      <c r="K59" s="278" t="e">
        <f>(((E59*ข้อมูล!J34)+(F59*ข้อมูล!J35)+(G59*ข้อมูล!J36)+(H59*ข้อมูล!J37)+(I59*ข้อมูล!J38)+(J59*ข้อมูล!J39))*100)/K1</f>
        <v>#DIV/0!</v>
      </c>
    </row>
    <row r="60" spans="2:11">
      <c r="B60" s="275" t="str">
        <f>ข้อมูลนักศึกษา!B61</f>
        <v/>
      </c>
      <c r="C60" s="284" t="str">
        <f>IF(B60="","",ข้อมูลนักศึกษา!C61)</f>
        <v/>
      </c>
      <c r="D60" s="284" t="str">
        <f>IF(B60="","",ข้อมูลนักศึกษา!D61)</f>
        <v/>
      </c>
      <c r="E60" s="37"/>
      <c r="F60" s="37"/>
      <c r="G60" s="37"/>
      <c r="H60" s="37"/>
      <c r="I60" s="37"/>
      <c r="J60" s="37"/>
      <c r="K60" s="278" t="e">
        <f>(((E60*ข้อมูล!J34)+(F60*ข้อมูล!J35)+(G60*ข้อมูล!J36)+(H60*ข้อมูล!J37)+(I60*ข้อมูล!J38)+(J60*ข้อมูล!J39))*100)/K1</f>
        <v>#DIV/0!</v>
      </c>
    </row>
    <row r="61" spans="2:11">
      <c r="B61" s="275" t="str">
        <f>ข้อมูลนักศึกษา!B62</f>
        <v/>
      </c>
      <c r="C61" s="284" t="str">
        <f>IF(B61="","",ข้อมูลนักศึกษา!C62)</f>
        <v/>
      </c>
      <c r="D61" s="284" t="str">
        <f>IF(B61="","",ข้อมูลนักศึกษา!D62)</f>
        <v/>
      </c>
      <c r="E61" s="37"/>
      <c r="F61" s="37"/>
      <c r="G61" s="37"/>
      <c r="H61" s="37"/>
      <c r="I61" s="37"/>
      <c r="J61" s="37"/>
      <c r="K61" s="278" t="e">
        <f>(((E61*ข้อมูล!J34)+(F61*ข้อมูล!J35)+(G61*ข้อมูล!J36)+(H61*ข้อมูล!J37)+(I61*ข้อมูล!J38)+(J61*ข้อมูล!J39))*100)/K1</f>
        <v>#DIV/0!</v>
      </c>
    </row>
    <row r="62" spans="2:11">
      <c r="B62" s="275" t="str">
        <f>ข้อมูลนักศึกษา!B63</f>
        <v/>
      </c>
      <c r="C62" s="284" t="str">
        <f>IF(B62="","",ข้อมูลนักศึกษา!C63)</f>
        <v/>
      </c>
      <c r="D62" s="284" t="str">
        <f>IF(B62="","",ข้อมูลนักศึกษา!D63)</f>
        <v/>
      </c>
      <c r="E62" s="37"/>
      <c r="F62" s="37"/>
      <c r="G62" s="37"/>
      <c r="H62" s="37"/>
      <c r="I62" s="37"/>
      <c r="J62" s="37"/>
      <c r="K62" s="278" t="e">
        <f>(((E62*ข้อมูล!J34)+(F62*ข้อมูล!J35)+(G62*ข้อมูล!J36)+(H62*ข้อมูล!J37)+(I62*ข้อมูล!J38)+(J62*ข้อมูล!J39))*100)/K1</f>
        <v>#DIV/0!</v>
      </c>
    </row>
    <row r="63" spans="2:11">
      <c r="B63" s="275" t="str">
        <f>ข้อมูลนักศึกษา!B64</f>
        <v/>
      </c>
      <c r="C63" s="284" t="str">
        <f>IF(B63="","",ข้อมูลนักศึกษา!C64)</f>
        <v/>
      </c>
      <c r="D63" s="284" t="str">
        <f>IF(B63="","",ข้อมูลนักศึกษา!D64)</f>
        <v/>
      </c>
      <c r="E63" s="37"/>
      <c r="F63" s="37"/>
      <c r="G63" s="37"/>
      <c r="H63" s="37"/>
      <c r="I63" s="37"/>
      <c r="J63" s="37"/>
      <c r="K63" s="278" t="e">
        <f>(((E63*ข้อมูล!J34)+(F63*ข้อมูล!J35)+(G63*ข้อมูล!J36)+(H63*ข้อมูล!J37)+(I63*ข้อมูล!J38)+(J63*ข้อมูล!J39))*100)/K1</f>
        <v>#DIV/0!</v>
      </c>
    </row>
    <row r="64" spans="2:11">
      <c r="B64" s="275" t="str">
        <f>ข้อมูลนักศึกษา!B65</f>
        <v/>
      </c>
      <c r="C64" s="284" t="str">
        <f>IF(B64="","",ข้อมูลนักศึกษา!C65)</f>
        <v/>
      </c>
      <c r="D64" s="284" t="str">
        <f>IF(B64="","",ข้อมูลนักศึกษา!D65)</f>
        <v/>
      </c>
      <c r="E64" s="37"/>
      <c r="F64" s="37"/>
      <c r="G64" s="37"/>
      <c r="H64" s="37"/>
      <c r="I64" s="37"/>
      <c r="J64" s="37"/>
      <c r="K64" s="278" t="e">
        <f>(((E64*ข้อมูล!J34)+(F64*ข้อมูล!J35)+(G64*ข้อมูล!J36)+(H64*ข้อมูล!J37)+(I64*ข้อมูล!J38)+(J64*ข้อมูล!J39))*100)/K1</f>
        <v>#DIV/0!</v>
      </c>
    </row>
    <row r="65" spans="2:11">
      <c r="B65" s="275" t="str">
        <f>ข้อมูลนักศึกษา!B66</f>
        <v/>
      </c>
      <c r="C65" s="284" t="str">
        <f>IF(B65="","",ข้อมูลนักศึกษา!C66)</f>
        <v/>
      </c>
      <c r="D65" s="284" t="str">
        <f>IF(B65="","",ข้อมูลนักศึกษา!D66)</f>
        <v/>
      </c>
      <c r="E65" s="37"/>
      <c r="F65" s="37"/>
      <c r="G65" s="37"/>
      <c r="H65" s="37"/>
      <c r="I65" s="37"/>
      <c r="J65" s="37"/>
      <c r="K65" s="278" t="e">
        <f>(((E65*ข้อมูล!J34)+(F65*ข้อมูล!J35)+(G65*ข้อมูล!J36)+(H65*ข้อมูล!J37)+(I65*ข้อมูล!J38)+(J65*ข้อมูล!J39))*100)/K1</f>
        <v>#DIV/0!</v>
      </c>
    </row>
    <row r="66" spans="2:11">
      <c r="B66" s="275" t="str">
        <f>ข้อมูลนักศึกษา!B67</f>
        <v/>
      </c>
      <c r="C66" s="284" t="str">
        <f>IF(B66="","",ข้อมูลนักศึกษา!C67)</f>
        <v/>
      </c>
      <c r="D66" s="284" t="str">
        <f>IF(B66="","",ข้อมูลนักศึกษา!D67)</f>
        <v/>
      </c>
      <c r="E66" s="37"/>
      <c r="F66" s="37"/>
      <c r="G66" s="37"/>
      <c r="H66" s="37"/>
      <c r="I66" s="37"/>
      <c r="J66" s="37"/>
      <c r="K66" s="278" t="e">
        <f>(((E66*ข้อมูล!J34)+(F66*ข้อมูล!J35)+(G66*ข้อมูล!J36)+(H66*ข้อมูล!J37)+(I66*ข้อมูล!J38)+(J66*ข้อมูล!J39))*100)/K1</f>
        <v>#DIV/0!</v>
      </c>
    </row>
    <row r="67" spans="2:11">
      <c r="B67" s="275" t="str">
        <f>ข้อมูลนักศึกษา!B68</f>
        <v/>
      </c>
      <c r="C67" s="284" t="str">
        <f>IF(B67="","",ข้อมูลนักศึกษา!C68)</f>
        <v/>
      </c>
      <c r="D67" s="284" t="str">
        <f>IF(B67="","",ข้อมูลนักศึกษา!D68)</f>
        <v/>
      </c>
      <c r="E67" s="37"/>
      <c r="F67" s="37"/>
      <c r="G67" s="37"/>
      <c r="H67" s="37"/>
      <c r="I67" s="37"/>
      <c r="J67" s="37"/>
      <c r="K67" s="278" t="e">
        <f>(((E67*ข้อมูล!J34)+(F67*ข้อมูล!J35)+(G67*ข้อมูล!J36)+(H67*ข้อมูล!J37)+(I67*ข้อมูล!J38)+(J67*ข้อมูล!J39))*100)/K1</f>
        <v>#DIV/0!</v>
      </c>
    </row>
    <row r="68" spans="2:11">
      <c r="B68" s="275" t="str">
        <f>ข้อมูลนักศึกษา!B69</f>
        <v/>
      </c>
      <c r="C68" s="284" t="str">
        <f>IF(B68="","",ข้อมูลนักศึกษา!C69)</f>
        <v/>
      </c>
      <c r="D68" s="284" t="str">
        <f>IF(B68="","",ข้อมูลนักศึกษา!D69)</f>
        <v/>
      </c>
      <c r="E68" s="37"/>
      <c r="F68" s="37"/>
      <c r="G68" s="37"/>
      <c r="H68" s="37"/>
      <c r="I68" s="37"/>
      <c r="J68" s="37"/>
      <c r="K68" s="278" t="e">
        <f>(((E68*ข้อมูล!J34)+(F68*ข้อมูล!J35)+(G68*ข้อมูล!J36)+(H68*ข้อมูล!J37)+(I68*ข้อมูล!J38)+(J68*ข้อมูล!J39))*100)/K1</f>
        <v>#DIV/0!</v>
      </c>
    </row>
    <row r="69" spans="2:11">
      <c r="B69" s="275" t="str">
        <f>ข้อมูลนักศึกษา!B70</f>
        <v/>
      </c>
      <c r="C69" s="284" t="str">
        <f>IF(B69="","",ข้อมูลนักศึกษา!C70)</f>
        <v/>
      </c>
      <c r="D69" s="284" t="str">
        <f>IF(B69="","",ข้อมูลนักศึกษา!D70)</f>
        <v/>
      </c>
      <c r="E69" s="37"/>
      <c r="F69" s="37"/>
      <c r="G69" s="37"/>
      <c r="H69" s="37"/>
      <c r="I69" s="37"/>
      <c r="J69" s="37"/>
      <c r="K69" s="278" t="e">
        <f>(((E69*ข้อมูล!J34)+(F69*ข้อมูล!J35)+(G69*ข้อมูล!J36)+(H69*ข้อมูล!J37)+(I69*ข้อมูล!J38)+(J69*ข้อมูล!J39))*100)/K1</f>
        <v>#DIV/0!</v>
      </c>
    </row>
    <row r="70" spans="2:11">
      <c r="B70" s="275" t="str">
        <f>ข้อมูลนักศึกษา!B71</f>
        <v/>
      </c>
      <c r="C70" s="284" t="str">
        <f>IF(B70="","",ข้อมูลนักศึกษา!C71)</f>
        <v/>
      </c>
      <c r="D70" s="284" t="str">
        <f>IF(B70="","",ข้อมูลนักศึกษา!D71)</f>
        <v/>
      </c>
      <c r="E70" s="37"/>
      <c r="F70" s="37"/>
      <c r="G70" s="37"/>
      <c r="H70" s="37"/>
      <c r="I70" s="37"/>
      <c r="J70" s="37"/>
      <c r="K70" s="278" t="e">
        <f>(((E70*ข้อมูล!J34)+(F70*ข้อมูล!J35)+(G70*ข้อมูล!J36)+(H70*ข้อมูล!J37)+(I70*ข้อมูล!J38)+(J70*ข้อมูล!J39))*100)/K1</f>
        <v>#DIV/0!</v>
      </c>
    </row>
    <row r="71" spans="2:11">
      <c r="B71" s="275" t="str">
        <f>ข้อมูลนักศึกษา!B72</f>
        <v/>
      </c>
      <c r="C71" s="284" t="str">
        <f>IF(B71="","",ข้อมูลนักศึกษา!C72)</f>
        <v/>
      </c>
      <c r="D71" s="284" t="str">
        <f>IF(B71="","",ข้อมูลนักศึกษา!D72)</f>
        <v/>
      </c>
      <c r="E71" s="37"/>
      <c r="F71" s="37"/>
      <c r="G71" s="37"/>
      <c r="H71" s="37"/>
      <c r="I71" s="37"/>
      <c r="J71" s="37"/>
      <c r="K71" s="278" t="e">
        <f>(((E71*ข้อมูล!J34)+(F71*ข้อมูล!J35)+(G71*ข้อมูล!J36)+(H71*ข้อมูล!J37)+(I71*ข้อมูล!J38)+(J71*ข้อมูล!J39))*100)/K1</f>
        <v>#DIV/0!</v>
      </c>
    </row>
    <row r="72" spans="2:11">
      <c r="B72" s="275" t="str">
        <f>ข้อมูลนักศึกษา!B73</f>
        <v/>
      </c>
      <c r="C72" s="284" t="str">
        <f>IF(B72="","",ข้อมูลนักศึกษา!C73)</f>
        <v/>
      </c>
      <c r="D72" s="284" t="str">
        <f>IF(B72="","",ข้อมูลนักศึกษา!D73)</f>
        <v/>
      </c>
      <c r="E72" s="37"/>
      <c r="F72" s="37"/>
      <c r="G72" s="37"/>
      <c r="H72" s="37"/>
      <c r="I72" s="37"/>
      <c r="J72" s="37"/>
      <c r="K72" s="278" t="e">
        <f>(((E72*ข้อมูล!J34)+(F72*ข้อมูล!J35)+(G72*ข้อมูล!J36)+(H72*ข้อมูล!J37)+(I72*ข้อมูล!J38)+(J72*ข้อมูล!J39))*100)/K1</f>
        <v>#DIV/0!</v>
      </c>
    </row>
    <row r="73" spans="2:11">
      <c r="B73" s="275" t="str">
        <f>ข้อมูลนักศึกษา!B74</f>
        <v/>
      </c>
      <c r="C73" s="284" t="str">
        <f>IF(B73="","",ข้อมูลนักศึกษา!C74)</f>
        <v/>
      </c>
      <c r="D73" s="284" t="str">
        <f>IF(B73="","",ข้อมูลนักศึกษา!D74)</f>
        <v/>
      </c>
      <c r="E73" s="37"/>
      <c r="F73" s="37"/>
      <c r="G73" s="37"/>
      <c r="H73" s="37"/>
      <c r="I73" s="37"/>
      <c r="J73" s="37"/>
      <c r="K73" s="278" t="e">
        <f>(((E73*ข้อมูล!J34)+(F73*ข้อมูล!J35)+(G73*ข้อมูล!J36)+(H73*ข้อมูล!J37)+(I73*ข้อมูล!J38)+(J73*ข้อมูล!J39))*100)/K1</f>
        <v>#DIV/0!</v>
      </c>
    </row>
    <row r="74" spans="2:11">
      <c r="B74" s="275" t="str">
        <f>ข้อมูลนักศึกษา!B75</f>
        <v/>
      </c>
      <c r="C74" s="284" t="str">
        <f>IF(B74="","",ข้อมูลนักศึกษา!C75)</f>
        <v/>
      </c>
      <c r="D74" s="284" t="str">
        <f>IF(B74="","",ข้อมูลนักศึกษา!D75)</f>
        <v/>
      </c>
      <c r="E74" s="37"/>
      <c r="F74" s="37"/>
      <c r="G74" s="37"/>
      <c r="H74" s="37"/>
      <c r="I74" s="37"/>
      <c r="J74" s="37"/>
      <c r="K74" s="278" t="e">
        <f>(((E74*ข้อมูล!J34)+(F74*ข้อมูล!J35)+(G74*ข้อมูล!J36)+(H74*ข้อมูล!J37)+(I74*ข้อมูล!J38)+(J74*ข้อมูล!J39))*100)/K1</f>
        <v>#DIV/0!</v>
      </c>
    </row>
  </sheetData>
  <sheetProtection algorithmName="SHA-512" hashValue="h5PRsDj8UvY8tVPiP/2U57Ps7YBhGwxoqSJDRqUUjrcKIi/O0DC5ok/zdyG3YTeFgQKbTz3kFeDkAqZ7jJPjCg==" saltValue="5EK37T4tphUha5NSzttrlw==" spinCount="100000" sheet="1" objects="1" scenarios="1" selectLockedCells="1"/>
  <mergeCells count="10">
    <mergeCell ref="L5:M5"/>
    <mergeCell ref="L6:M6"/>
    <mergeCell ref="L7:M7"/>
    <mergeCell ref="L8:M8"/>
    <mergeCell ref="B1:B3"/>
    <mergeCell ref="C1:C3"/>
    <mergeCell ref="D1:D3"/>
    <mergeCell ref="E1:J1"/>
    <mergeCell ref="L1:M2"/>
    <mergeCell ref="K3:N3"/>
  </mergeCells>
  <conditionalFormatting sqref="E3:J3">
    <cfRule type="cellIs" dxfId="118" priority="8" operator="equal">
      <formula>0</formula>
    </cfRule>
    <cfRule type="cellIs" dxfId="117" priority="9" operator="greaterThan">
      <formula>0</formula>
    </cfRule>
  </conditionalFormatting>
  <conditionalFormatting sqref="E2">
    <cfRule type="notContainsBlanks" dxfId="116" priority="7">
      <formula>LEN(TRIM(E2))&gt;0</formula>
    </cfRule>
  </conditionalFormatting>
  <conditionalFormatting sqref="F2">
    <cfRule type="notContainsBlanks" dxfId="115" priority="6">
      <formula>LEN(TRIM(F2))&gt;0</formula>
    </cfRule>
  </conditionalFormatting>
  <conditionalFormatting sqref="G2">
    <cfRule type="notContainsBlanks" dxfId="114" priority="5">
      <formula>LEN(TRIM(G2))&gt;0</formula>
    </cfRule>
  </conditionalFormatting>
  <conditionalFormatting sqref="H2">
    <cfRule type="notContainsBlanks" dxfId="113" priority="4">
      <formula>LEN(TRIM(H2))&gt;0</formula>
    </cfRule>
  </conditionalFormatting>
  <conditionalFormatting sqref="I2">
    <cfRule type="notContainsBlanks" dxfId="112" priority="3">
      <formula>LEN(TRIM(I2))&gt;0</formula>
    </cfRule>
  </conditionalFormatting>
  <conditionalFormatting sqref="J2">
    <cfRule type="notContainsBlanks" dxfId="111" priority="2">
      <formula>LEN(TRIM(J2))&gt;0</formula>
    </cfRule>
  </conditionalFormatting>
  <conditionalFormatting sqref="E4:J74">
    <cfRule type="cellIs" dxfId="110" priority="1" operator="equal">
      <formula>0</formula>
    </cfRule>
  </conditionalFormatting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C64"/>
  <sheetViews>
    <sheetView showGridLines="0" zoomScale="77" zoomScaleNormal="77" workbookViewId="0">
      <pane ySplit="2" topLeftCell="A3" activePane="bottomLeft" state="frozen"/>
      <selection pane="bottomLeft" activeCell="C3" sqref="C3:E9"/>
    </sheetView>
  </sheetViews>
  <sheetFormatPr defaultColWidth="9.1796875" defaultRowHeight="24"/>
  <cols>
    <col min="1" max="1" width="4.26953125" style="17" customWidth="1"/>
    <col min="2" max="2" width="18.81640625" style="24" customWidth="1"/>
    <col min="3" max="3" width="14.1796875" style="24" customWidth="1"/>
    <col min="4" max="4" width="14.7265625" style="24" customWidth="1"/>
    <col min="5" max="5" width="7.26953125" style="16" customWidth="1"/>
    <col min="6" max="6" width="1.1796875" style="16" customWidth="1"/>
    <col min="7" max="7" width="4.81640625" style="16" customWidth="1"/>
    <col min="8" max="8" width="17.81640625" style="16" customWidth="1"/>
    <col min="9" max="9" width="27" style="17" customWidth="1"/>
    <col min="10" max="10" width="10.81640625" style="17" bestFit="1" customWidth="1"/>
    <col min="11" max="11" width="22.81640625" style="17" customWidth="1"/>
    <col min="12" max="12" width="7.81640625" style="17" bestFit="1" customWidth="1"/>
    <col min="13" max="17" width="9" style="17" customWidth="1"/>
    <col min="18" max="18" width="10.1796875" style="17" customWidth="1"/>
    <col min="19" max="19" width="0" style="122" hidden="1" customWidth="1"/>
    <col min="20" max="20" width="11.1796875" style="196" bestFit="1" customWidth="1"/>
    <col min="21" max="55" width="9.1796875" style="122"/>
    <col min="56" max="16384" width="9.1796875" style="17"/>
  </cols>
  <sheetData>
    <row r="1" spans="1:55" ht="25.5" customHeight="1">
      <c r="A1" s="264"/>
      <c r="B1" s="346" t="s">
        <v>150</v>
      </c>
      <c r="C1" s="346"/>
      <c r="D1" s="346"/>
      <c r="E1" s="346"/>
      <c r="F1" s="221"/>
      <c r="G1" s="344" t="s">
        <v>151</v>
      </c>
      <c r="H1" s="345"/>
      <c r="I1" s="345"/>
      <c r="J1" s="344" t="s">
        <v>152</v>
      </c>
      <c r="K1" s="344"/>
      <c r="L1" s="348"/>
      <c r="M1" s="330" t="s">
        <v>64</v>
      </c>
      <c r="N1" s="331"/>
      <c r="O1" s="331"/>
      <c r="P1" s="331"/>
      <c r="Q1" s="331"/>
      <c r="R1" s="331"/>
    </row>
    <row r="2" spans="1:55" s="19" customFormat="1" ht="30">
      <c r="A2" s="265"/>
      <c r="B2" s="347"/>
      <c r="C2" s="347"/>
      <c r="D2" s="347"/>
      <c r="E2" s="347"/>
      <c r="F2" s="349" t="s">
        <v>39</v>
      </c>
      <c r="G2" s="349"/>
      <c r="H2" s="222" t="s">
        <v>40</v>
      </c>
      <c r="I2" s="222" t="s">
        <v>41</v>
      </c>
      <c r="J2" s="223" t="s">
        <v>149</v>
      </c>
      <c r="K2" s="224" t="s">
        <v>14</v>
      </c>
      <c r="L2" s="224" t="s">
        <v>13</v>
      </c>
      <c r="M2" s="225" t="str">
        <f>IF(C15&gt;0, B15, " ")</f>
        <v xml:space="preserve"> </v>
      </c>
      <c r="N2" s="225" t="str">
        <f>IF(C16&gt;0, B16, " ")</f>
        <v xml:space="preserve"> </v>
      </c>
      <c r="O2" s="225" t="str">
        <f>IF(C17&gt;0, B17, " ")</f>
        <v xml:space="preserve"> </v>
      </c>
      <c r="P2" s="225" t="str">
        <f>IF(C18&gt;0, B18, " ")</f>
        <v xml:space="preserve"> </v>
      </c>
      <c r="Q2" s="225" t="str">
        <f>IF(C19&gt;0, B19, " ")</f>
        <v xml:space="preserve"> </v>
      </c>
      <c r="R2" s="226" t="str">
        <f>IF(C20&gt;0, B20, " ")</f>
        <v xml:space="preserve"> </v>
      </c>
      <c r="S2" s="119"/>
      <c r="T2" s="118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  <c r="BA2" s="119"/>
      <c r="BB2" s="119"/>
      <c r="BC2" s="119"/>
    </row>
    <row r="3" spans="1:55">
      <c r="A3" s="264"/>
      <c r="B3" s="227" t="s">
        <v>16</v>
      </c>
      <c r="C3" s="338"/>
      <c r="D3" s="339"/>
      <c r="E3" s="340"/>
      <c r="F3" s="228"/>
      <c r="G3" s="177" t="str">
        <f>IF(H3="","",ROW()-2)</f>
        <v/>
      </c>
      <c r="H3" s="315"/>
      <c r="I3" s="229"/>
      <c r="J3" s="230" t="str">
        <f>IF(K3="","","ชิ้นงานที่ 1")</f>
        <v/>
      </c>
      <c r="K3" s="229"/>
      <c r="L3" s="231"/>
      <c r="M3" s="232"/>
      <c r="N3" s="232"/>
      <c r="O3" s="232"/>
      <c r="P3" s="232"/>
      <c r="Q3" s="232"/>
      <c r="R3" s="232"/>
    </row>
    <row r="4" spans="1:55">
      <c r="A4" s="264"/>
      <c r="B4" s="227" t="s">
        <v>17</v>
      </c>
      <c r="C4" s="338"/>
      <c r="D4" s="339"/>
      <c r="E4" s="340"/>
      <c r="F4" s="228"/>
      <c r="G4" s="177" t="str">
        <f t="shared" ref="G4:G17" si="0">IF(H4="","",ROW()-2)</f>
        <v/>
      </c>
      <c r="H4" s="315"/>
      <c r="I4" s="229"/>
      <c r="J4" s="230" t="str">
        <f>IF(K4="","","ชิ้นงานที่ 2")</f>
        <v/>
      </c>
      <c r="K4" s="229"/>
      <c r="L4" s="231"/>
      <c r="M4" s="232"/>
      <c r="N4" s="232"/>
      <c r="O4" s="232"/>
      <c r="P4" s="232"/>
      <c r="Q4" s="232"/>
      <c r="R4" s="232"/>
    </row>
    <row r="5" spans="1:55">
      <c r="A5" s="264"/>
      <c r="B5" s="227" t="s">
        <v>73</v>
      </c>
      <c r="C5" s="338"/>
      <c r="D5" s="339"/>
      <c r="E5" s="340"/>
      <c r="F5" s="228"/>
      <c r="G5" s="177" t="str">
        <f t="shared" si="0"/>
        <v/>
      </c>
      <c r="H5" s="315"/>
      <c r="I5" s="233"/>
      <c r="J5" s="230" t="str">
        <f>IF(K5="","","ชิ้นงานที่ 3")</f>
        <v/>
      </c>
      <c r="K5" s="229"/>
      <c r="L5" s="231"/>
      <c r="M5" s="232"/>
      <c r="N5" s="232"/>
      <c r="O5" s="232"/>
      <c r="P5" s="232"/>
      <c r="Q5" s="232"/>
      <c r="R5" s="232"/>
    </row>
    <row r="6" spans="1:55">
      <c r="A6" s="264"/>
      <c r="B6" s="227" t="s">
        <v>8</v>
      </c>
      <c r="C6" s="338"/>
      <c r="D6" s="339"/>
      <c r="E6" s="340"/>
      <c r="F6" s="228"/>
      <c r="G6" s="177" t="str">
        <f t="shared" si="0"/>
        <v/>
      </c>
      <c r="H6" s="315"/>
      <c r="I6" s="233"/>
      <c r="J6" s="230" t="str">
        <f>IF(K6="","","ชิ้นงานที่ 4")</f>
        <v/>
      </c>
      <c r="K6" s="229"/>
      <c r="L6" s="231"/>
      <c r="M6" s="232"/>
      <c r="N6" s="232"/>
      <c r="O6" s="232"/>
      <c r="P6" s="232"/>
      <c r="Q6" s="232"/>
      <c r="R6" s="232"/>
    </row>
    <row r="7" spans="1:55">
      <c r="A7" s="264"/>
      <c r="B7" s="227" t="s">
        <v>9</v>
      </c>
      <c r="C7" s="341"/>
      <c r="D7" s="342"/>
      <c r="E7" s="343"/>
      <c r="F7" s="228"/>
      <c r="G7" s="177" t="str">
        <f t="shared" si="0"/>
        <v/>
      </c>
      <c r="H7" s="315"/>
      <c r="I7" s="233"/>
      <c r="J7" s="230" t="str">
        <f>IF(K7="","","ชิ้นงานที่ 5")</f>
        <v/>
      </c>
      <c r="K7" s="229"/>
      <c r="L7" s="231"/>
      <c r="M7" s="232"/>
      <c r="N7" s="232"/>
      <c r="O7" s="232"/>
      <c r="P7" s="232"/>
      <c r="Q7" s="232"/>
      <c r="R7" s="232"/>
    </row>
    <row r="8" spans="1:55">
      <c r="A8" s="264"/>
      <c r="B8" s="227" t="s">
        <v>19</v>
      </c>
      <c r="C8" s="338"/>
      <c r="D8" s="339"/>
      <c r="E8" s="340"/>
      <c r="F8" s="228"/>
      <c r="G8" s="177" t="str">
        <f t="shared" si="0"/>
        <v/>
      </c>
      <c r="H8" s="315"/>
      <c r="I8" s="233"/>
      <c r="J8" s="230" t="str">
        <f>IF(K8="","","ชิ้นงานที่ 6")</f>
        <v/>
      </c>
      <c r="K8" s="229"/>
      <c r="L8" s="231"/>
      <c r="M8" s="232"/>
      <c r="N8" s="232"/>
      <c r="O8" s="232"/>
      <c r="P8" s="232"/>
      <c r="Q8" s="232"/>
      <c r="R8" s="232"/>
    </row>
    <row r="9" spans="1:55">
      <c r="A9" s="264"/>
      <c r="B9" s="227" t="s">
        <v>20</v>
      </c>
      <c r="C9" s="338"/>
      <c r="D9" s="339"/>
      <c r="E9" s="340"/>
      <c r="F9" s="228"/>
      <c r="G9" s="177" t="str">
        <f t="shared" si="0"/>
        <v/>
      </c>
      <c r="H9" s="315"/>
      <c r="I9" s="229"/>
      <c r="J9" s="230" t="str">
        <f>IF(K9="","","ชิ้นงานที่ 7")</f>
        <v/>
      </c>
      <c r="K9" s="229"/>
      <c r="L9" s="231"/>
      <c r="M9" s="232"/>
      <c r="N9" s="232"/>
      <c r="O9" s="232"/>
      <c r="P9" s="232"/>
      <c r="Q9" s="232"/>
      <c r="R9" s="232"/>
    </row>
    <row r="10" spans="1:55" s="21" customFormat="1" ht="21" customHeight="1">
      <c r="A10" s="266"/>
      <c r="B10" s="334" t="s">
        <v>6</v>
      </c>
      <c r="C10" s="336"/>
      <c r="D10" s="234" t="s">
        <v>81</v>
      </c>
      <c r="E10" s="231"/>
      <c r="F10" s="228"/>
      <c r="G10" s="177" t="str">
        <f t="shared" si="0"/>
        <v/>
      </c>
      <c r="H10" s="315"/>
      <c r="I10" s="229"/>
      <c r="J10" s="230" t="str">
        <f>IF(K10="","","ชิ้นงานที่ 8")</f>
        <v/>
      </c>
      <c r="K10" s="229"/>
      <c r="L10" s="231"/>
      <c r="M10" s="232"/>
      <c r="N10" s="232"/>
      <c r="O10" s="232"/>
      <c r="P10" s="232"/>
      <c r="Q10" s="232"/>
      <c r="R10" s="232"/>
      <c r="S10" s="198"/>
      <c r="T10" s="199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</row>
    <row r="11" spans="1:55" s="22" customFormat="1">
      <c r="A11" s="267"/>
      <c r="B11" s="335"/>
      <c r="C11" s="337"/>
      <c r="D11" s="235" t="s">
        <v>22</v>
      </c>
      <c r="E11" s="236">
        <f>C10-E10</f>
        <v>0</v>
      </c>
      <c r="F11" s="177"/>
      <c r="G11" s="177" t="str">
        <f t="shared" si="0"/>
        <v/>
      </c>
      <c r="H11" s="315"/>
      <c r="I11" s="229"/>
      <c r="J11" s="230" t="str">
        <f>IF(K11="","","ชิ้นงานที่ 9")</f>
        <v/>
      </c>
      <c r="K11" s="229"/>
      <c r="L11" s="231"/>
      <c r="M11" s="232"/>
      <c r="N11" s="232"/>
      <c r="O11" s="232"/>
      <c r="P11" s="232"/>
      <c r="Q11" s="232"/>
      <c r="R11" s="232"/>
      <c r="S11" s="200"/>
      <c r="T11" s="201"/>
      <c r="U11" s="200"/>
      <c r="V11" s="200"/>
      <c r="W11" s="200"/>
      <c r="X11" s="200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</row>
    <row r="12" spans="1:55" ht="27">
      <c r="A12" s="264"/>
      <c r="B12" s="237" t="s">
        <v>21</v>
      </c>
      <c r="C12" s="238">
        <f>100-E11-E10</f>
        <v>100</v>
      </c>
      <c r="D12" s="332"/>
      <c r="E12" s="333"/>
      <c r="F12" s="239"/>
      <c r="G12" s="177" t="str">
        <f t="shared" si="0"/>
        <v/>
      </c>
      <c r="H12" s="315"/>
      <c r="I12" s="229"/>
      <c r="J12" s="230" t="str">
        <f>IF(K12="","","ชิ้นงานที่ 10")</f>
        <v/>
      </c>
      <c r="K12" s="229"/>
      <c r="L12" s="231"/>
      <c r="M12" s="232"/>
      <c r="N12" s="232"/>
      <c r="O12" s="232"/>
      <c r="P12" s="232"/>
      <c r="Q12" s="232"/>
      <c r="R12" s="232"/>
    </row>
    <row r="13" spans="1:55" ht="24" customHeight="1">
      <c r="A13" s="264"/>
      <c r="B13" s="353" t="s">
        <v>146</v>
      </c>
      <c r="C13" s="353"/>
      <c r="D13" s="354"/>
      <c r="E13" s="221"/>
      <c r="F13" s="221"/>
      <c r="G13" s="177" t="str">
        <f t="shared" si="0"/>
        <v/>
      </c>
      <c r="H13" s="315"/>
      <c r="I13" s="229"/>
      <c r="J13" s="230" t="str">
        <f>IF(K13="","","ชิ้นงานที่ 11")</f>
        <v/>
      </c>
      <c r="K13" s="229"/>
      <c r="L13" s="231"/>
      <c r="M13" s="232"/>
      <c r="N13" s="232"/>
      <c r="O13" s="232"/>
      <c r="P13" s="232"/>
      <c r="Q13" s="232"/>
      <c r="R13" s="232"/>
    </row>
    <row r="14" spans="1:55" ht="24" customHeight="1">
      <c r="A14" s="264"/>
      <c r="B14" s="240" t="s">
        <v>63</v>
      </c>
      <c r="C14" s="241" t="s">
        <v>147</v>
      </c>
      <c r="D14" s="242" t="s">
        <v>49</v>
      </c>
      <c r="E14" s="221"/>
      <c r="F14" s="221"/>
      <c r="G14" s="177" t="str">
        <f t="shared" si="0"/>
        <v/>
      </c>
      <c r="H14" s="315"/>
      <c r="I14" s="229"/>
      <c r="J14" s="230" t="str">
        <f>IF(K14="","","ชิ้นงานที่ 12")</f>
        <v/>
      </c>
      <c r="K14" s="229"/>
      <c r="L14" s="231"/>
      <c r="M14" s="232"/>
      <c r="N14" s="232"/>
      <c r="O14" s="232"/>
      <c r="P14" s="232"/>
      <c r="Q14" s="232"/>
      <c r="R14" s="232"/>
    </row>
    <row r="15" spans="1:55" ht="25.5" customHeight="1">
      <c r="A15" s="264"/>
      <c r="B15" s="243" t="s">
        <v>43</v>
      </c>
      <c r="C15" s="244"/>
      <c r="D15" s="245" t="s">
        <v>25</v>
      </c>
      <c r="E15" s="221"/>
      <c r="F15" s="221"/>
      <c r="G15" s="177" t="str">
        <f t="shared" si="0"/>
        <v/>
      </c>
      <c r="H15" s="315"/>
      <c r="I15" s="229"/>
      <c r="J15" s="230" t="str">
        <f>IF(K15="","","ชิ้นงานที่ 13")</f>
        <v/>
      </c>
      <c r="K15" s="229"/>
      <c r="L15" s="231"/>
      <c r="M15" s="232"/>
      <c r="N15" s="232"/>
      <c r="O15" s="232"/>
      <c r="P15" s="232"/>
      <c r="Q15" s="232"/>
      <c r="R15" s="232"/>
    </row>
    <row r="16" spans="1:55" ht="23.25" customHeight="1">
      <c r="A16" s="264"/>
      <c r="B16" s="246" t="s">
        <v>44</v>
      </c>
      <c r="C16" s="247"/>
      <c r="D16" s="357">
        <v>60</v>
      </c>
      <c r="E16" s="221"/>
      <c r="F16" s="221"/>
      <c r="G16" s="177" t="str">
        <f t="shared" si="0"/>
        <v/>
      </c>
      <c r="H16" s="315"/>
      <c r="I16" s="229"/>
      <c r="J16" s="230" t="str">
        <f>IF(K16="","","ชิ้นงานที่ 14")</f>
        <v/>
      </c>
      <c r="K16" s="229"/>
      <c r="L16" s="231"/>
      <c r="M16" s="232"/>
      <c r="N16" s="232"/>
      <c r="O16" s="232"/>
      <c r="P16" s="232"/>
      <c r="Q16" s="232"/>
      <c r="R16" s="232"/>
    </row>
    <row r="17" spans="1:55" ht="23.25" customHeight="1">
      <c r="A17" s="264"/>
      <c r="B17" s="248" t="s">
        <v>45</v>
      </c>
      <c r="C17" s="247"/>
      <c r="D17" s="358"/>
      <c r="E17" s="221"/>
      <c r="F17" s="221"/>
      <c r="G17" s="177" t="str">
        <f t="shared" si="0"/>
        <v/>
      </c>
      <c r="H17" s="315"/>
      <c r="I17" s="229"/>
      <c r="J17" s="230" t="str">
        <f>IF(K17="","","ชิ้นงานที่ 15")</f>
        <v>ชิ้นงานที่ 15</v>
      </c>
      <c r="K17" s="249" t="s">
        <v>85</v>
      </c>
      <c r="L17" s="231"/>
      <c r="M17" s="232"/>
      <c r="N17" s="232"/>
      <c r="O17" s="232"/>
      <c r="P17" s="232"/>
      <c r="Q17" s="232"/>
      <c r="R17" s="232"/>
    </row>
    <row r="18" spans="1:55" ht="23.25" customHeight="1">
      <c r="A18" s="264"/>
      <c r="B18" s="250" t="s">
        <v>48</v>
      </c>
      <c r="C18" s="247"/>
      <c r="D18" s="251" t="s">
        <v>96</v>
      </c>
      <c r="E18" s="221"/>
      <c r="F18" s="221"/>
      <c r="G18" s="355"/>
      <c r="H18" s="356"/>
      <c r="I18" s="356"/>
      <c r="J18" s="351" t="s">
        <v>51</v>
      </c>
      <c r="K18" s="352"/>
      <c r="L18" s="323">
        <f>S18</f>
        <v>0</v>
      </c>
      <c r="M18" s="231"/>
      <c r="N18" s="231"/>
      <c r="O18" s="231"/>
      <c r="P18" s="231"/>
      <c r="Q18" s="231"/>
      <c r="R18" s="252"/>
      <c r="S18" s="122">
        <f>SUM(M18:R18)</f>
        <v>0</v>
      </c>
    </row>
    <row r="19" spans="1:55" ht="23.25" customHeight="1">
      <c r="A19" s="264"/>
      <c r="B19" s="253" t="s">
        <v>47</v>
      </c>
      <c r="C19" s="247"/>
      <c r="D19" s="254" t="s">
        <v>65</v>
      </c>
      <c r="E19" s="359" t="s">
        <v>145</v>
      </c>
      <c r="F19" s="360"/>
      <c r="G19" s="360"/>
      <c r="H19" s="361"/>
      <c r="I19" s="255">
        <v>5</v>
      </c>
      <c r="J19" s="180"/>
      <c r="K19" s="180"/>
      <c r="L19" s="214" t="s">
        <v>95</v>
      </c>
      <c r="M19" s="180"/>
      <c r="N19" s="180"/>
      <c r="O19" s="180"/>
      <c r="P19" s="180"/>
      <c r="Q19" s="180"/>
      <c r="R19" s="180"/>
    </row>
    <row r="20" spans="1:55" ht="23.25" customHeight="1">
      <c r="A20" s="264"/>
      <c r="B20" s="256"/>
      <c r="C20" s="247"/>
      <c r="D20" s="257"/>
      <c r="E20" s="221"/>
      <c r="F20" s="221"/>
      <c r="G20" s="258"/>
      <c r="H20" s="221"/>
      <c r="I20" s="180"/>
      <c r="J20" s="186"/>
      <c r="K20" s="180"/>
      <c r="L20" s="180"/>
      <c r="M20" s="180" t="s">
        <v>97</v>
      </c>
      <c r="N20" s="180"/>
      <c r="O20" s="180"/>
      <c r="P20" s="180"/>
      <c r="Q20" s="180"/>
      <c r="R20" s="180"/>
    </row>
    <row r="21" spans="1:55" s="20" customFormat="1" ht="38.5">
      <c r="A21" s="268"/>
      <c r="B21" s="259" t="s">
        <v>4</v>
      </c>
      <c r="C21" s="260">
        <f>SUM(C15:C20)</f>
        <v>0</v>
      </c>
      <c r="D21" s="261"/>
      <c r="E21" s="186"/>
      <c r="F21" s="261"/>
      <c r="G21" s="258"/>
      <c r="H21" s="350" t="str">
        <f>IF(D10="แสดงความคิดเห็น", "จำนวนการแสดงความคิดเห็นในภาคเรียนนี้", " ")</f>
        <v xml:space="preserve"> </v>
      </c>
      <c r="I21" s="350"/>
      <c r="J21" s="262">
        <f>คะแนน!S4</f>
        <v>0</v>
      </c>
      <c r="K21" s="263" t="str">
        <f>IF(D10="แสดงความคิดเห็น", "ครั้ง/ภาคการศึกษา", " ")</f>
        <v xml:space="preserve"> </v>
      </c>
      <c r="L21" s="186"/>
      <c r="M21" s="214"/>
      <c r="N21" s="214"/>
      <c r="O21" s="214"/>
      <c r="P21" s="214"/>
      <c r="Q21" s="214"/>
      <c r="R21" s="214"/>
      <c r="S21" s="195"/>
      <c r="T21" s="196"/>
      <c r="U21" s="195"/>
      <c r="V21" s="195"/>
      <c r="W21" s="195"/>
      <c r="X21" s="195"/>
      <c r="Y21" s="195"/>
      <c r="Z21" s="195"/>
      <c r="AA21" s="195"/>
      <c r="AB21" s="195"/>
      <c r="AC21" s="195"/>
      <c r="AD21" s="195"/>
      <c r="AE21" s="195"/>
      <c r="AF21" s="195"/>
      <c r="AG21" s="195"/>
      <c r="AH21" s="195"/>
      <c r="AI21" s="195"/>
      <c r="AJ21" s="195"/>
      <c r="AK21" s="195"/>
      <c r="AL21" s="195"/>
      <c r="AM21" s="195"/>
      <c r="AN21" s="195"/>
      <c r="AO21" s="195"/>
      <c r="AP21" s="195"/>
      <c r="AQ21" s="195"/>
      <c r="AR21" s="195"/>
      <c r="AS21" s="195"/>
      <c r="AT21" s="195"/>
      <c r="AU21" s="195"/>
      <c r="AV21" s="195"/>
      <c r="AW21" s="195"/>
      <c r="AX21" s="195"/>
      <c r="AY21" s="195"/>
      <c r="AZ21" s="195"/>
      <c r="BA21" s="195"/>
      <c r="BB21" s="195"/>
      <c r="BC21" s="195"/>
    </row>
    <row r="22" spans="1:55" s="195" customFormat="1" ht="27">
      <c r="B22" s="96"/>
      <c r="C22" s="96"/>
      <c r="D22" s="193"/>
      <c r="E22" s="196"/>
      <c r="F22" s="197"/>
      <c r="G22" s="197"/>
      <c r="H22" s="196"/>
      <c r="I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</row>
    <row r="23" spans="1:55" s="195" customFormat="1" ht="27">
      <c r="B23" s="96"/>
      <c r="C23" s="96"/>
      <c r="D23" s="193"/>
      <c r="E23" s="196"/>
      <c r="F23" s="197"/>
      <c r="G23" s="197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</row>
    <row r="24" spans="1:55" s="195" customFormat="1" ht="27">
      <c r="B24" s="96"/>
      <c r="C24" s="96"/>
      <c r="D24" s="193"/>
      <c r="E24" s="196"/>
      <c r="F24" s="197"/>
      <c r="G24" s="197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</row>
    <row r="25" spans="1:55" s="195" customFormat="1" ht="27">
      <c r="B25" s="96"/>
      <c r="C25" s="96"/>
      <c r="D25" s="193"/>
      <c r="E25" s="196"/>
      <c r="F25" s="197"/>
      <c r="G25" s="197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</row>
    <row r="26" spans="1:55" s="195" customFormat="1" ht="27">
      <c r="B26" s="96"/>
      <c r="C26" s="96"/>
      <c r="D26" s="193"/>
      <c r="E26" s="196"/>
      <c r="F26" s="197"/>
      <c r="G26" s="197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</row>
    <row r="27" spans="1:55" s="195" customFormat="1" ht="27">
      <c r="B27" s="96"/>
      <c r="C27" s="96"/>
      <c r="D27" s="193"/>
      <c r="E27" s="196"/>
      <c r="F27" s="197"/>
      <c r="G27" s="197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</row>
    <row r="28" spans="1:55" s="195" customFormat="1" ht="27">
      <c r="B28" s="96"/>
      <c r="C28" s="96"/>
      <c r="D28" s="193"/>
      <c r="E28" s="196"/>
      <c r="F28" s="197"/>
      <c r="G28" s="197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</row>
    <row r="29" spans="1:55" s="195" customFormat="1" ht="27">
      <c r="B29" s="96"/>
      <c r="C29" s="96"/>
      <c r="D29" s="193"/>
      <c r="E29" s="196"/>
      <c r="F29" s="197"/>
      <c r="G29" s="197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</row>
    <row r="30" spans="1:55" s="23" customFormat="1" ht="27">
      <c r="B30" s="95"/>
      <c r="C30" s="95"/>
      <c r="D30" s="197"/>
      <c r="E30" s="196"/>
      <c r="F30" s="197"/>
      <c r="G30" s="197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</row>
    <row r="31" spans="1:55" s="23" customFormat="1">
      <c r="B31" s="18"/>
      <c r="C31" s="18"/>
      <c r="D31" s="18"/>
      <c r="E31" s="27"/>
      <c r="F31" s="27"/>
      <c r="G31" s="27"/>
      <c r="H31" s="27" t="s">
        <v>80</v>
      </c>
      <c r="I31" s="18" t="s">
        <v>81</v>
      </c>
      <c r="J31" s="18"/>
      <c r="K31" s="18" t="s">
        <v>114</v>
      </c>
      <c r="L31" s="18" t="s">
        <v>85</v>
      </c>
      <c r="M31" s="18"/>
      <c r="N31" s="18"/>
      <c r="O31" s="18"/>
      <c r="P31" s="18"/>
      <c r="Q31" s="28"/>
      <c r="R31" s="18"/>
    </row>
    <row r="32" spans="1:55" s="23" customFormat="1">
      <c r="B32" s="26"/>
      <c r="C32" s="26"/>
      <c r="D32" s="26"/>
      <c r="E32" s="27"/>
      <c r="F32" s="27"/>
      <c r="G32" s="27"/>
      <c r="H32" s="27"/>
      <c r="I32" s="18" t="s">
        <v>82</v>
      </c>
      <c r="J32" s="18"/>
      <c r="K32" s="18"/>
      <c r="L32" s="18" t="s">
        <v>84</v>
      </c>
      <c r="M32" s="18"/>
      <c r="N32" s="18"/>
      <c r="O32" s="18"/>
      <c r="P32" s="18"/>
      <c r="Q32" s="18"/>
      <c r="R32" s="18"/>
    </row>
    <row r="33" spans="2:55" s="23" customFormat="1">
      <c r="B33" s="26"/>
      <c r="C33" s="26"/>
      <c r="D33" s="26"/>
      <c r="E33" s="27"/>
      <c r="F33" s="27"/>
      <c r="G33" s="27"/>
      <c r="H33" s="27"/>
      <c r="I33" s="18"/>
      <c r="J33" s="18"/>
      <c r="K33" s="18"/>
      <c r="L33" s="18"/>
      <c r="M33" s="18"/>
      <c r="N33" s="18"/>
      <c r="O33" s="18"/>
      <c r="P33" s="18"/>
      <c r="Q33" s="18"/>
      <c r="R33" s="18"/>
    </row>
    <row r="34" spans="2:55" s="23" customFormat="1">
      <c r="B34" s="26"/>
      <c r="C34" s="26"/>
      <c r="D34" s="26"/>
      <c r="E34" s="27"/>
      <c r="F34" s="27"/>
      <c r="G34" s="27"/>
      <c r="H34" s="27" t="s">
        <v>99</v>
      </c>
      <c r="I34" s="18" t="s">
        <v>69</v>
      </c>
      <c r="J34" s="97">
        <f>C15/I19</f>
        <v>0</v>
      </c>
      <c r="K34" s="18"/>
      <c r="L34" s="18"/>
      <c r="M34" s="18"/>
      <c r="N34" s="18"/>
      <c r="O34" s="18"/>
      <c r="P34" s="18"/>
      <c r="Q34" s="18"/>
      <c r="R34" s="18"/>
    </row>
    <row r="35" spans="2:55" s="23" customFormat="1">
      <c r="B35" s="26"/>
      <c r="C35" s="26"/>
      <c r="D35" s="26"/>
      <c r="E35" s="27"/>
      <c r="F35" s="27"/>
      <c r="G35" s="27"/>
      <c r="H35" s="27"/>
      <c r="I35" s="18" t="s">
        <v>44</v>
      </c>
      <c r="J35" s="97">
        <f>C16/I19</f>
        <v>0</v>
      </c>
      <c r="K35" s="18"/>
      <c r="L35" s="18"/>
      <c r="M35" s="18"/>
      <c r="N35" s="18"/>
      <c r="O35" s="18"/>
      <c r="P35" s="18"/>
      <c r="Q35" s="18"/>
      <c r="R35" s="18"/>
    </row>
    <row r="36" spans="2:55" s="23" customFormat="1">
      <c r="B36" s="26"/>
      <c r="C36" s="26"/>
      <c r="D36" s="26"/>
      <c r="E36" s="27"/>
      <c r="F36" s="27"/>
      <c r="G36" s="27"/>
      <c r="H36" s="27"/>
      <c r="I36" s="18" t="s">
        <v>68</v>
      </c>
      <c r="J36" s="97">
        <f>C17/I19</f>
        <v>0</v>
      </c>
      <c r="K36" s="18"/>
      <c r="L36" s="18"/>
      <c r="M36" s="18"/>
      <c r="N36" s="18"/>
      <c r="O36" s="18"/>
      <c r="P36" s="18"/>
      <c r="Q36" s="18"/>
      <c r="R36" s="18"/>
    </row>
    <row r="37" spans="2:55" s="23" customFormat="1">
      <c r="B37" s="26"/>
      <c r="C37" s="26"/>
      <c r="D37" s="26"/>
      <c r="E37" s="27"/>
      <c r="F37" s="27"/>
      <c r="G37" s="27"/>
      <c r="H37" s="27"/>
      <c r="I37" s="18" t="s">
        <v>66</v>
      </c>
      <c r="J37" s="97">
        <f>C18/I19</f>
        <v>0</v>
      </c>
      <c r="K37" s="18"/>
      <c r="L37" s="18"/>
      <c r="M37" s="18"/>
      <c r="N37" s="18"/>
      <c r="O37" s="18"/>
      <c r="P37" s="18"/>
      <c r="Q37" s="18"/>
      <c r="R37" s="18"/>
    </row>
    <row r="38" spans="2:55" s="23" customFormat="1">
      <c r="B38" s="26"/>
      <c r="C38" s="26"/>
      <c r="D38" s="26"/>
      <c r="E38" s="27"/>
      <c r="F38" s="27"/>
      <c r="G38" s="27"/>
      <c r="H38" s="27"/>
      <c r="I38" s="18" t="s">
        <v>67</v>
      </c>
      <c r="J38" s="97">
        <f>C19/I19</f>
        <v>0</v>
      </c>
      <c r="K38" s="18"/>
      <c r="L38" s="18"/>
      <c r="M38" s="18"/>
      <c r="N38" s="18"/>
      <c r="O38" s="18"/>
      <c r="P38" s="18"/>
      <c r="Q38" s="18"/>
      <c r="R38" s="18"/>
    </row>
    <row r="39" spans="2:55" s="23" customFormat="1">
      <c r="B39" s="26"/>
      <c r="C39" s="26"/>
      <c r="D39" s="26"/>
      <c r="E39" s="27"/>
      <c r="F39" s="27"/>
      <c r="G39" s="27"/>
      <c r="H39" s="27"/>
      <c r="I39" s="18" t="s">
        <v>132</v>
      </c>
      <c r="J39" s="97">
        <f>C20/I19</f>
        <v>0</v>
      </c>
      <c r="K39" s="18"/>
      <c r="L39" s="18"/>
      <c r="M39" s="18"/>
      <c r="N39" s="18"/>
      <c r="O39" s="18"/>
      <c r="P39" s="18"/>
      <c r="Q39" s="18"/>
      <c r="R39" s="18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</row>
    <row r="40" spans="2:55" s="23" customFormat="1">
      <c r="B40" s="26"/>
      <c r="C40" s="26"/>
      <c r="D40" s="26"/>
      <c r="E40" s="27"/>
      <c r="F40" s="27"/>
      <c r="G40" s="27"/>
      <c r="H40" s="27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</row>
    <row r="41" spans="2:55" s="23" customFormat="1">
      <c r="B41" s="26"/>
      <c r="C41" s="26"/>
      <c r="D41" s="26"/>
      <c r="E41" s="27"/>
      <c r="F41" s="27"/>
      <c r="G41" s="27"/>
      <c r="H41" s="27" t="s">
        <v>131</v>
      </c>
      <c r="I41" s="18"/>
      <c r="J41" s="26">
        <v>3</v>
      </c>
      <c r="K41" s="18"/>
      <c r="L41" s="18"/>
      <c r="M41" s="18"/>
      <c r="N41" s="18"/>
      <c r="O41" s="18"/>
      <c r="P41" s="18"/>
      <c r="Q41" s="18"/>
      <c r="R41" s="18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</row>
    <row r="42" spans="2:55" s="23" customFormat="1">
      <c r="B42" s="26"/>
      <c r="C42" s="26"/>
      <c r="D42" s="26"/>
      <c r="E42" s="27"/>
      <c r="F42" s="27"/>
      <c r="G42" s="27"/>
      <c r="H42" s="27"/>
      <c r="I42" s="18"/>
      <c r="J42" s="26">
        <v>5</v>
      </c>
      <c r="K42" s="18"/>
      <c r="L42" s="18"/>
      <c r="M42" s="18"/>
      <c r="N42" s="18"/>
      <c r="O42" s="18"/>
      <c r="P42" s="18"/>
      <c r="Q42" s="18"/>
      <c r="R42" s="18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</row>
    <row r="43" spans="2:55" s="23" customFormat="1">
      <c r="B43" s="26"/>
      <c r="C43" s="26"/>
      <c r="D43" s="26"/>
      <c r="E43" s="27"/>
      <c r="F43" s="27"/>
      <c r="G43" s="27"/>
      <c r="H43" s="27"/>
      <c r="I43" s="18"/>
      <c r="J43" s="26">
        <v>7</v>
      </c>
      <c r="K43" s="18"/>
      <c r="L43" s="18"/>
      <c r="M43" s="18"/>
      <c r="N43" s="18"/>
      <c r="O43" s="18"/>
      <c r="P43" s="18"/>
      <c r="Q43" s="18"/>
      <c r="R43" s="18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</row>
    <row r="44" spans="2:55" s="23" customFormat="1">
      <c r="B44" s="94"/>
      <c r="C44" s="94"/>
      <c r="D44" s="94"/>
      <c r="E44" s="25"/>
      <c r="F44" s="25"/>
      <c r="G44" s="25"/>
      <c r="H44" s="25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</row>
    <row r="45" spans="2:55" s="23" customFormat="1">
      <c r="B45" s="94"/>
      <c r="C45" s="94"/>
      <c r="D45" s="94"/>
      <c r="E45" s="25"/>
      <c r="F45" s="25"/>
      <c r="G45" s="25"/>
      <c r="H45" s="25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</row>
    <row r="46" spans="2:55" s="23" customFormat="1">
      <c r="B46" s="94"/>
      <c r="C46" s="94"/>
      <c r="D46" s="94"/>
      <c r="E46" s="25"/>
      <c r="F46" s="25"/>
      <c r="G46" s="25"/>
      <c r="H46" s="25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</row>
    <row r="47" spans="2:55" s="23" customFormat="1">
      <c r="B47" s="94"/>
      <c r="C47" s="94"/>
      <c r="D47" s="94"/>
      <c r="E47" s="25"/>
      <c r="F47" s="25"/>
      <c r="G47" s="25"/>
      <c r="H47" s="25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</row>
    <row r="48" spans="2:55" s="23" customFormat="1">
      <c r="B48" s="94"/>
      <c r="C48" s="94"/>
      <c r="D48" s="94"/>
      <c r="E48" s="25"/>
      <c r="F48" s="25"/>
      <c r="G48" s="25"/>
      <c r="H48" s="25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</row>
    <row r="49" spans="2:55" s="23" customFormat="1">
      <c r="B49" s="94"/>
      <c r="C49" s="94"/>
      <c r="D49" s="94"/>
      <c r="E49" s="25"/>
      <c r="F49" s="25"/>
      <c r="G49" s="25"/>
      <c r="H49" s="25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</row>
    <row r="50" spans="2:55" s="23" customFormat="1">
      <c r="B50" s="94"/>
      <c r="C50" s="94"/>
      <c r="D50" s="94"/>
      <c r="E50" s="25"/>
      <c r="F50" s="25"/>
      <c r="G50" s="25"/>
      <c r="H50" s="25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</row>
    <row r="51" spans="2:55" s="23" customFormat="1">
      <c r="B51" s="94"/>
      <c r="C51" s="94"/>
      <c r="D51" s="94"/>
      <c r="E51" s="25"/>
      <c r="F51" s="25"/>
      <c r="G51" s="25"/>
      <c r="H51" s="25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  <c r="AF51" s="194"/>
      <c r="AG51" s="194"/>
      <c r="AH51" s="194"/>
      <c r="AI51" s="194"/>
      <c r="AJ51" s="194"/>
      <c r="AK51" s="194"/>
      <c r="AL51" s="194"/>
      <c r="AM51" s="194"/>
      <c r="AN51" s="194"/>
      <c r="AO51" s="194"/>
      <c r="AP51" s="194"/>
      <c r="AQ51" s="194"/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</row>
    <row r="52" spans="2:55" s="23" customFormat="1">
      <c r="B52" s="94"/>
      <c r="C52" s="94"/>
      <c r="D52" s="94"/>
      <c r="E52" s="25"/>
      <c r="F52" s="25"/>
      <c r="G52" s="25"/>
      <c r="H52" s="25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94"/>
      <c r="AJ52" s="194"/>
      <c r="AK52" s="194"/>
      <c r="AL52" s="194"/>
      <c r="AM52" s="194"/>
      <c r="AN52" s="194"/>
      <c r="AO52" s="194"/>
      <c r="AP52" s="194"/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</row>
    <row r="53" spans="2:55" s="23" customFormat="1">
      <c r="B53" s="94"/>
      <c r="C53" s="94"/>
      <c r="D53" s="94"/>
      <c r="E53" s="25"/>
      <c r="F53" s="25"/>
      <c r="G53" s="25"/>
      <c r="H53" s="25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</row>
    <row r="54" spans="2:55" s="23" customFormat="1">
      <c r="B54" s="94"/>
      <c r="C54" s="94"/>
      <c r="D54" s="94"/>
      <c r="E54" s="25"/>
      <c r="F54" s="25"/>
      <c r="G54" s="25"/>
      <c r="H54" s="25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</row>
    <row r="55" spans="2:55" s="23" customFormat="1">
      <c r="B55" s="94"/>
      <c r="C55" s="94"/>
      <c r="D55" s="94"/>
      <c r="E55" s="25"/>
      <c r="F55" s="25"/>
      <c r="G55" s="25"/>
      <c r="H55" s="25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</row>
    <row r="56" spans="2:55" s="23" customFormat="1">
      <c r="B56" s="94"/>
      <c r="C56" s="94"/>
      <c r="D56" s="94"/>
      <c r="E56" s="25"/>
      <c r="F56" s="25"/>
      <c r="G56" s="25"/>
      <c r="H56" s="25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</row>
    <row r="57" spans="2:55">
      <c r="B57" s="94"/>
      <c r="C57" s="94"/>
      <c r="D57" s="94"/>
      <c r="E57" s="25"/>
      <c r="F57" s="25"/>
      <c r="G57" s="25"/>
      <c r="H57" s="25"/>
      <c r="I57" s="23"/>
      <c r="J57" s="23"/>
      <c r="K57" s="23"/>
      <c r="L57" s="23"/>
      <c r="M57" s="23"/>
      <c r="N57" s="23"/>
      <c r="O57" s="23"/>
      <c r="P57" s="23"/>
      <c r="Q57" s="23"/>
      <c r="R57" s="23"/>
    </row>
    <row r="58" spans="2:55">
      <c r="B58" s="94"/>
      <c r="C58" s="94"/>
      <c r="D58" s="94"/>
      <c r="E58" s="25"/>
      <c r="F58" s="25"/>
      <c r="G58" s="25"/>
      <c r="H58" s="25"/>
      <c r="I58" s="23"/>
      <c r="J58" s="23"/>
      <c r="K58" s="23"/>
      <c r="L58" s="23"/>
      <c r="M58" s="23"/>
      <c r="N58" s="23"/>
      <c r="O58" s="23"/>
      <c r="P58" s="23"/>
      <c r="Q58" s="23"/>
      <c r="R58" s="23"/>
    </row>
    <row r="59" spans="2:55">
      <c r="B59" s="94"/>
      <c r="C59" s="94"/>
      <c r="D59" s="94"/>
      <c r="E59" s="25"/>
      <c r="F59" s="25"/>
      <c r="G59" s="25"/>
      <c r="H59" s="25"/>
      <c r="I59" s="23"/>
      <c r="J59" s="23"/>
      <c r="K59" s="23"/>
      <c r="L59" s="23"/>
      <c r="M59" s="23"/>
      <c r="N59" s="23"/>
      <c r="O59" s="23"/>
      <c r="P59" s="23"/>
      <c r="Q59" s="23"/>
      <c r="R59" s="23"/>
    </row>
    <row r="60" spans="2:55">
      <c r="B60" s="94"/>
      <c r="C60" s="94"/>
      <c r="D60" s="94"/>
      <c r="E60" s="25"/>
      <c r="F60" s="25"/>
      <c r="G60" s="25"/>
      <c r="H60" s="25"/>
      <c r="I60" s="23"/>
      <c r="J60" s="23"/>
      <c r="K60" s="23"/>
      <c r="L60" s="23"/>
      <c r="M60" s="23"/>
      <c r="N60" s="23"/>
      <c r="O60" s="23"/>
      <c r="P60" s="23"/>
      <c r="Q60" s="23"/>
      <c r="R60" s="23"/>
    </row>
    <row r="61" spans="2:55">
      <c r="B61" s="94"/>
      <c r="C61" s="94"/>
      <c r="D61" s="94"/>
      <c r="E61" s="25"/>
      <c r="F61" s="25"/>
      <c r="G61" s="25"/>
      <c r="H61" s="25"/>
      <c r="I61" s="23"/>
      <c r="J61" s="23"/>
      <c r="K61" s="23"/>
      <c r="L61" s="23"/>
      <c r="M61" s="23"/>
      <c r="N61" s="23"/>
      <c r="O61" s="23"/>
      <c r="P61" s="23"/>
      <c r="Q61" s="23"/>
      <c r="R61" s="23"/>
    </row>
    <row r="62" spans="2:55">
      <c r="B62" s="94"/>
      <c r="C62" s="94"/>
      <c r="D62" s="94"/>
      <c r="E62" s="25"/>
      <c r="F62" s="25"/>
      <c r="G62" s="25"/>
      <c r="H62" s="25"/>
      <c r="I62" s="23"/>
      <c r="J62" s="23"/>
      <c r="K62" s="23"/>
      <c r="L62" s="23"/>
      <c r="M62" s="23"/>
      <c r="N62" s="23"/>
      <c r="O62" s="23"/>
      <c r="P62" s="23"/>
      <c r="Q62" s="23"/>
      <c r="R62" s="23"/>
    </row>
    <row r="63" spans="2:55">
      <c r="B63" s="94"/>
      <c r="C63" s="94"/>
      <c r="D63" s="94"/>
      <c r="E63" s="25"/>
      <c r="F63" s="25"/>
      <c r="G63" s="25"/>
      <c r="H63" s="25"/>
      <c r="I63" s="23"/>
      <c r="J63" s="23"/>
      <c r="K63" s="23"/>
      <c r="L63" s="23"/>
      <c r="M63" s="23"/>
      <c r="N63" s="23"/>
      <c r="O63" s="23"/>
      <c r="P63" s="23"/>
      <c r="Q63" s="23"/>
      <c r="R63" s="23"/>
    </row>
    <row r="64" spans="2:55">
      <c r="B64" s="94"/>
      <c r="C64" s="94"/>
      <c r="D64" s="94"/>
      <c r="E64" s="25"/>
      <c r="F64" s="25"/>
      <c r="G64" s="25"/>
      <c r="H64" s="25"/>
      <c r="I64" s="23"/>
      <c r="J64" s="23"/>
      <c r="K64" s="23"/>
      <c r="L64" s="23"/>
      <c r="M64" s="23"/>
      <c r="N64" s="23"/>
      <c r="O64" s="23"/>
      <c r="P64" s="23"/>
      <c r="Q64" s="23"/>
      <c r="R64" s="23"/>
    </row>
  </sheetData>
  <sheetProtection algorithmName="SHA-512" hashValue="LLf7MyXnSbCoictpOe8Hc0hla0ugrI9Y/88tfZsDHiB1JkArp9CnLLQ27zx0ZjIIJO9ByvZH/eGUqnkZdjIAZg==" saltValue="aXTHMwE7Ggf12Oe0sZMVrw==" spinCount="100000" sheet="1" selectLockedCells="1"/>
  <mergeCells count="21">
    <mergeCell ref="H21:I21"/>
    <mergeCell ref="J18:K18"/>
    <mergeCell ref="B13:D13"/>
    <mergeCell ref="G18:I18"/>
    <mergeCell ref="D16:D17"/>
    <mergeCell ref="E19:H19"/>
    <mergeCell ref="M1:R1"/>
    <mergeCell ref="D12:E12"/>
    <mergeCell ref="B10:B11"/>
    <mergeCell ref="C10:C11"/>
    <mergeCell ref="C3:E3"/>
    <mergeCell ref="C4:E4"/>
    <mergeCell ref="C5:E5"/>
    <mergeCell ref="C6:E6"/>
    <mergeCell ref="C7:E7"/>
    <mergeCell ref="C8:E8"/>
    <mergeCell ref="C9:E9"/>
    <mergeCell ref="G1:I1"/>
    <mergeCell ref="B1:E2"/>
    <mergeCell ref="J1:L1"/>
    <mergeCell ref="F2:G2"/>
  </mergeCells>
  <phoneticPr fontId="95" type="noConversion"/>
  <conditionalFormatting sqref="C21">
    <cfRule type="cellIs" dxfId="434" priority="206" operator="lessThan">
      <formula>100</formula>
    </cfRule>
    <cfRule type="cellIs" dxfId="433" priority="207" operator="greaterThan">
      <formula>100</formula>
    </cfRule>
    <cfRule type="cellIs" dxfId="432" priority="208" operator="equal">
      <formula>100</formula>
    </cfRule>
  </conditionalFormatting>
  <conditionalFormatting sqref="N13:R17 R12 R3:R9 N10:R11 N11:Q13">
    <cfRule type="cellIs" dxfId="431" priority="199" operator="equal">
      <formula>1</formula>
    </cfRule>
  </conditionalFormatting>
  <conditionalFormatting sqref="H21:K21">
    <cfRule type="expression" dxfId="430" priority="195">
      <formula>$D$10=$I$32</formula>
    </cfRule>
  </conditionalFormatting>
  <conditionalFormatting sqref="M2 M18">
    <cfRule type="notContainsBlanks" dxfId="429" priority="215">
      <formula>LEN(TRIM(M2))&gt;0</formula>
    </cfRule>
  </conditionalFormatting>
  <conditionalFormatting sqref="N2 N18">
    <cfRule type="notContainsBlanks" dxfId="428" priority="193">
      <formula>LEN(TRIM(N2))&gt;0</formula>
    </cfRule>
  </conditionalFormatting>
  <conditionalFormatting sqref="O2 O18">
    <cfRule type="notContainsBlanks" dxfId="427" priority="192">
      <formula>LEN(TRIM(O2))&gt;0</formula>
    </cfRule>
  </conditionalFormatting>
  <conditionalFormatting sqref="P2 P18">
    <cfRule type="notContainsBlanks" dxfId="426" priority="191">
      <formula>LEN(TRIM(P2))&gt;0</formula>
    </cfRule>
  </conditionalFormatting>
  <conditionalFormatting sqref="Q2 Q18">
    <cfRule type="notContainsBlanks" dxfId="425" priority="190">
      <formula>LEN(TRIM(Q2))&gt;0</formula>
    </cfRule>
  </conditionalFormatting>
  <conditionalFormatting sqref="R2 R18">
    <cfRule type="notContainsBlanks" dxfId="424" priority="189">
      <formula>LEN(TRIM(R2))&gt;0</formula>
    </cfRule>
  </conditionalFormatting>
  <conditionalFormatting sqref="L18">
    <cfRule type="expression" dxfId="423" priority="172">
      <formula>SUM($M$18:$R$18)&lt;$C$12</formula>
    </cfRule>
    <cfRule type="expression" dxfId="422" priority="173">
      <formula>SUM($M$18:$R$18)&gt;$C$12</formula>
    </cfRule>
    <cfRule type="cellIs" dxfId="421" priority="188" operator="lessThan">
      <formula>100</formula>
    </cfRule>
    <cfRule type="cellIs" dxfId="420" priority="1" operator="equal">
      <formula>$C$12</formula>
    </cfRule>
  </conditionalFormatting>
  <conditionalFormatting sqref="C20">
    <cfRule type="cellIs" dxfId="419" priority="181" operator="greaterThan">
      <formula>0</formula>
    </cfRule>
  </conditionalFormatting>
  <conditionalFormatting sqref="M10 M13:M17">
    <cfRule type="cellIs" dxfId="418" priority="179" operator="equal">
      <formula>1</formula>
    </cfRule>
  </conditionalFormatting>
  <conditionalFormatting sqref="M17:R17">
    <cfRule type="expression" dxfId="417" priority="178">
      <formula>$K$17=$L$32</formula>
    </cfRule>
  </conditionalFormatting>
  <conditionalFormatting sqref="N7:Q10">
    <cfRule type="cellIs" dxfId="416" priority="176" operator="equal">
      <formula>1</formula>
    </cfRule>
  </conditionalFormatting>
  <conditionalFormatting sqref="M7:M10">
    <cfRule type="cellIs" dxfId="415" priority="174" operator="equal">
      <formula>1</formula>
    </cfRule>
  </conditionalFormatting>
  <conditionalFormatting sqref="R3:R18">
    <cfRule type="expression" dxfId="414" priority="237">
      <formula>$C$20&lt;=0</formula>
    </cfRule>
  </conditionalFormatting>
  <conditionalFormatting sqref="N12:Q12">
    <cfRule type="cellIs" dxfId="413" priority="154" operator="equal">
      <formula>1</formula>
    </cfRule>
  </conditionalFormatting>
  <conditionalFormatting sqref="M12">
    <cfRule type="cellIs" dxfId="412" priority="152" operator="equal">
      <formula>1</formula>
    </cfRule>
  </conditionalFormatting>
  <conditionalFormatting sqref="N11">
    <cfRule type="cellIs" dxfId="411" priority="149" operator="equal">
      <formula>1</formula>
    </cfRule>
  </conditionalFormatting>
  <conditionalFormatting sqref="M11">
    <cfRule type="cellIs" dxfId="410" priority="147" operator="equal">
      <formula>1</formula>
    </cfRule>
  </conditionalFormatting>
  <conditionalFormatting sqref="N9:Q9">
    <cfRule type="cellIs" dxfId="409" priority="145" operator="equal">
      <formula>1</formula>
    </cfRule>
  </conditionalFormatting>
  <conditionalFormatting sqref="M9">
    <cfRule type="cellIs" dxfId="408" priority="143" operator="equal">
      <formula>1</formula>
    </cfRule>
  </conditionalFormatting>
  <conditionalFormatting sqref="M11">
    <cfRule type="cellIs" dxfId="407" priority="140" operator="equal">
      <formula>1</formula>
    </cfRule>
  </conditionalFormatting>
  <conditionalFormatting sqref="N10:Q10">
    <cfRule type="cellIs" dxfId="406" priority="134" operator="equal">
      <formula>1</formula>
    </cfRule>
  </conditionalFormatting>
  <conditionalFormatting sqref="M10">
    <cfRule type="cellIs" dxfId="405" priority="132" operator="equal">
      <formula>1</formula>
    </cfRule>
  </conditionalFormatting>
  <conditionalFormatting sqref="M11">
    <cfRule type="cellIs" dxfId="404" priority="129" operator="equal">
      <formula>1</formula>
    </cfRule>
  </conditionalFormatting>
  <conditionalFormatting sqref="N10:Q10">
    <cfRule type="cellIs" dxfId="403" priority="127" operator="equal">
      <formula>1</formula>
    </cfRule>
  </conditionalFormatting>
  <conditionalFormatting sqref="M10">
    <cfRule type="cellIs" dxfId="402" priority="125" operator="equal">
      <formula>1</formula>
    </cfRule>
  </conditionalFormatting>
  <conditionalFormatting sqref="N12">
    <cfRule type="cellIs" dxfId="401" priority="121" operator="equal">
      <formula>1</formula>
    </cfRule>
  </conditionalFormatting>
  <conditionalFormatting sqref="M12">
    <cfRule type="cellIs" dxfId="400" priority="119" operator="equal">
      <formula>1</formula>
    </cfRule>
  </conditionalFormatting>
  <conditionalFormatting sqref="N10:Q10">
    <cfRule type="cellIs" dxfId="399" priority="117" operator="equal">
      <formula>1</formula>
    </cfRule>
  </conditionalFormatting>
  <conditionalFormatting sqref="M10">
    <cfRule type="cellIs" dxfId="398" priority="115" operator="equal">
      <formula>1</formula>
    </cfRule>
  </conditionalFormatting>
  <conditionalFormatting sqref="M12">
    <cfRule type="cellIs" dxfId="397" priority="112" operator="equal">
      <formula>1</formula>
    </cfRule>
  </conditionalFormatting>
  <conditionalFormatting sqref="N11:Q11">
    <cfRule type="cellIs" dxfId="396" priority="108" operator="equal">
      <formula>1</formula>
    </cfRule>
  </conditionalFormatting>
  <conditionalFormatting sqref="M11">
    <cfRule type="cellIs" dxfId="395" priority="106" operator="equal">
      <formula>1</formula>
    </cfRule>
  </conditionalFormatting>
  <conditionalFormatting sqref="M11">
    <cfRule type="cellIs" dxfId="394" priority="95" operator="equal">
      <formula>1</formula>
    </cfRule>
  </conditionalFormatting>
  <conditionalFormatting sqref="N13:Q13">
    <cfRule type="cellIs" dxfId="393" priority="92" operator="equal">
      <formula>1</formula>
    </cfRule>
  </conditionalFormatting>
  <conditionalFormatting sqref="M13">
    <cfRule type="cellIs" dxfId="392" priority="90" operator="equal">
      <formula>1</formula>
    </cfRule>
  </conditionalFormatting>
  <conditionalFormatting sqref="N12">
    <cfRule type="cellIs" dxfId="391" priority="88" operator="equal">
      <formula>1</formula>
    </cfRule>
  </conditionalFormatting>
  <conditionalFormatting sqref="M12">
    <cfRule type="cellIs" dxfId="390" priority="86" operator="equal">
      <formula>1</formula>
    </cfRule>
  </conditionalFormatting>
  <conditionalFormatting sqref="N10:Q10">
    <cfRule type="cellIs" dxfId="389" priority="84" operator="equal">
      <formula>1</formula>
    </cfRule>
  </conditionalFormatting>
  <conditionalFormatting sqref="M10">
    <cfRule type="cellIs" dxfId="388" priority="82" operator="equal">
      <formula>1</formula>
    </cfRule>
  </conditionalFormatting>
  <conditionalFormatting sqref="M12">
    <cfRule type="cellIs" dxfId="387" priority="80" operator="equal">
      <formula>1</formula>
    </cfRule>
  </conditionalFormatting>
  <conditionalFormatting sqref="N11:Q11">
    <cfRule type="cellIs" dxfId="386" priority="78" operator="equal">
      <formula>1</formula>
    </cfRule>
  </conditionalFormatting>
  <conditionalFormatting sqref="M11">
    <cfRule type="cellIs" dxfId="385" priority="76" operator="equal">
      <formula>1</formula>
    </cfRule>
  </conditionalFormatting>
  <conditionalFormatting sqref="M12">
    <cfRule type="cellIs" dxfId="384" priority="74" operator="equal">
      <formula>1</formula>
    </cfRule>
  </conditionalFormatting>
  <conditionalFormatting sqref="N11:Q11">
    <cfRule type="cellIs" dxfId="383" priority="72" operator="equal">
      <formula>1</formula>
    </cfRule>
  </conditionalFormatting>
  <conditionalFormatting sqref="M11">
    <cfRule type="cellIs" dxfId="382" priority="70" operator="equal">
      <formula>1</formula>
    </cfRule>
  </conditionalFormatting>
  <conditionalFormatting sqref="N13">
    <cfRule type="cellIs" dxfId="381" priority="68" operator="equal">
      <formula>1</formula>
    </cfRule>
  </conditionalFormatting>
  <conditionalFormatting sqref="M13">
    <cfRule type="cellIs" dxfId="380" priority="66" operator="equal">
      <formula>1</formula>
    </cfRule>
  </conditionalFormatting>
  <conditionalFormatting sqref="N11:Q11">
    <cfRule type="cellIs" dxfId="379" priority="64" operator="equal">
      <formula>1</formula>
    </cfRule>
  </conditionalFormatting>
  <conditionalFormatting sqref="M11">
    <cfRule type="cellIs" dxfId="378" priority="62" operator="equal">
      <formula>1</formula>
    </cfRule>
  </conditionalFormatting>
  <conditionalFormatting sqref="M13">
    <cfRule type="cellIs" dxfId="377" priority="60" operator="equal">
      <formula>1</formula>
    </cfRule>
  </conditionalFormatting>
  <conditionalFormatting sqref="N12:Q12">
    <cfRule type="cellIs" dxfId="376" priority="58" operator="equal">
      <formula>1</formula>
    </cfRule>
  </conditionalFormatting>
  <conditionalFormatting sqref="M12">
    <cfRule type="cellIs" dxfId="375" priority="56" operator="equal">
      <formula>1</formula>
    </cfRule>
  </conditionalFormatting>
  <conditionalFormatting sqref="M12">
    <cfRule type="cellIs" dxfId="374" priority="49" operator="equal">
      <formula>1</formula>
    </cfRule>
  </conditionalFormatting>
  <conditionalFormatting sqref="N11:Q11">
    <cfRule type="cellIs" dxfId="373" priority="47" operator="equal">
      <formula>1</formula>
    </cfRule>
  </conditionalFormatting>
  <conditionalFormatting sqref="M11">
    <cfRule type="cellIs" dxfId="372" priority="45" operator="equal">
      <formula>1</formula>
    </cfRule>
  </conditionalFormatting>
  <conditionalFormatting sqref="N11">
    <cfRule type="cellIs" dxfId="371" priority="43" operator="equal">
      <formula>1</formula>
    </cfRule>
  </conditionalFormatting>
  <conditionalFormatting sqref="M11">
    <cfRule type="cellIs" dxfId="370" priority="41" operator="equal">
      <formula>1</formula>
    </cfRule>
  </conditionalFormatting>
  <conditionalFormatting sqref="M11">
    <cfRule type="cellIs" dxfId="369" priority="39" operator="equal">
      <formula>1</formula>
    </cfRule>
  </conditionalFormatting>
  <conditionalFormatting sqref="N12:Q12">
    <cfRule type="cellIs" dxfId="368" priority="37" operator="equal">
      <formula>1</formula>
    </cfRule>
  </conditionalFormatting>
  <conditionalFormatting sqref="M12">
    <cfRule type="cellIs" dxfId="367" priority="35" operator="equal">
      <formula>1</formula>
    </cfRule>
  </conditionalFormatting>
  <conditionalFormatting sqref="N11">
    <cfRule type="cellIs" dxfId="366" priority="33" operator="equal">
      <formula>1</formula>
    </cfRule>
  </conditionalFormatting>
  <conditionalFormatting sqref="M11">
    <cfRule type="cellIs" dxfId="365" priority="31" operator="equal">
      <formula>1</formula>
    </cfRule>
  </conditionalFormatting>
  <conditionalFormatting sqref="M11">
    <cfRule type="cellIs" dxfId="364" priority="29" operator="equal">
      <formula>1</formula>
    </cfRule>
  </conditionalFormatting>
  <conditionalFormatting sqref="M11">
    <cfRule type="cellIs" dxfId="363" priority="27" operator="equal">
      <formula>1</formula>
    </cfRule>
  </conditionalFormatting>
  <conditionalFormatting sqref="N12">
    <cfRule type="cellIs" dxfId="362" priority="25" operator="equal">
      <formula>1</formula>
    </cfRule>
  </conditionalFormatting>
  <conditionalFormatting sqref="M12">
    <cfRule type="cellIs" dxfId="361" priority="23" operator="equal">
      <formula>1</formula>
    </cfRule>
  </conditionalFormatting>
  <conditionalFormatting sqref="M12">
    <cfRule type="cellIs" dxfId="360" priority="21" operator="equal">
      <formula>1</formula>
    </cfRule>
  </conditionalFormatting>
  <conditionalFormatting sqref="N11:Q11">
    <cfRule type="cellIs" dxfId="359" priority="19" operator="equal">
      <formula>1</formula>
    </cfRule>
  </conditionalFormatting>
  <conditionalFormatting sqref="M11">
    <cfRule type="cellIs" dxfId="358" priority="17" operator="equal">
      <formula>1</formula>
    </cfRule>
  </conditionalFormatting>
  <conditionalFormatting sqref="Q5:Q6 N3:P6">
    <cfRule type="cellIs" dxfId="357" priority="10" operator="equal">
      <formula>1</formula>
    </cfRule>
  </conditionalFormatting>
  <conditionalFormatting sqref="Q3:Q4 M3:M6">
    <cfRule type="cellIs" dxfId="356" priority="8" operator="equal">
      <formula>1</formula>
    </cfRule>
  </conditionalFormatting>
  <conditionalFormatting sqref="C3:E9 C10:C11 E10 C15:C20">
    <cfRule type="containsBlanks" dxfId="355" priority="3">
      <formula>LEN(TRIM(C3))=0</formula>
    </cfRule>
  </conditionalFormatting>
  <conditionalFormatting sqref="K3:R16 L17:Q17 H3:I17">
    <cfRule type="containsBlanks" dxfId="354" priority="2">
      <formula>LEN(TRIM(H3))=0</formula>
    </cfRule>
  </conditionalFormatting>
  <dataValidations xWindow="1141" yWindow="334" count="3">
    <dataValidation type="list" allowBlank="1" showErrorMessage="1" promptTitle="คะแนนความเป็นสวนดุสิต" prompt="กรุณาเลือกวิธีการ" sqref="D10" xr:uid="{00000000-0002-0000-0100-000000000000}">
      <formula1>$I$31:$I$32</formula1>
    </dataValidation>
    <dataValidation type="list" allowBlank="1" showInputMessage="1" showErrorMessage="1" sqref="K17" xr:uid="{00000000-0002-0000-0100-000001000000}">
      <formula1>$L$31:$L$32</formula1>
    </dataValidation>
    <dataValidation type="list" allowBlank="1" showInputMessage="1" showErrorMessage="1" sqref="I19" xr:uid="{00000000-0002-0000-0100-000002000000}">
      <formula1>$J$41:$J$43</formula1>
    </dataValidation>
  </dataValidations>
  <pageMargins left="0.7" right="0.7" top="0.75" bottom="0.75" header="0.3" footer="0.3"/>
  <pageSetup paperSize="9" orientation="portrait" r:id="rId1"/>
  <drawing r:id="rId2"/>
  <legacyDrawing r:id="rId3"/>
  <picture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13" id="{59486EED-E5B8-4447-9238-482766181477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N13:R17 R12 R3:R9 N10:R11 N11:Q13</xm:sqref>
        </x14:conditionalFormatting>
        <x14:conditionalFormatting xmlns:xm="http://schemas.microsoft.com/office/excel/2006/main">
          <x14:cfRule type="iconSet" priority="180" id="{DFEA3A9F-F4F7-44B0-9F4D-96AC1B464136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M10 M13:M17</xm:sqref>
        </x14:conditionalFormatting>
        <x14:conditionalFormatting xmlns:xm="http://schemas.microsoft.com/office/excel/2006/main">
          <x14:cfRule type="iconSet" priority="177" id="{A736BBD9-6490-4F21-B41B-CD6E15821A33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N7:Q10</xm:sqref>
        </x14:conditionalFormatting>
        <x14:conditionalFormatting xmlns:xm="http://schemas.microsoft.com/office/excel/2006/main">
          <x14:cfRule type="iconSet" priority="175" id="{8848F7D8-7EEA-47D9-946C-6629513F925D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M7:M10</xm:sqref>
        </x14:conditionalFormatting>
        <x14:conditionalFormatting xmlns:xm="http://schemas.microsoft.com/office/excel/2006/main">
          <x14:cfRule type="expression" priority="100" id="{69A35843-C2CA-4A58-86EE-0CD5CFCE3BFA}">
            <xm:f>คะแนน!$Z$3&gt;0</xm:f>
            <x14:dxf>
              <fill>
                <patternFill>
                  <bgColor rgb="FFFFFFCC"/>
                </patternFill>
              </fill>
            </x14:dxf>
          </x14:cfRule>
          <xm:sqref>L8</xm:sqref>
        </x14:conditionalFormatting>
        <x14:conditionalFormatting xmlns:xm="http://schemas.microsoft.com/office/excel/2006/main">
          <x14:cfRule type="expression" priority="160" id="{6F743130-C62D-4CDE-A25F-9B9B768A4A47}">
            <xm:f>คะแนน!$AF$3&gt;0</xm:f>
            <x14:dxf>
              <fill>
                <patternFill>
                  <bgColor rgb="FFFFFFCC"/>
                </patternFill>
              </fill>
            </x14:dxf>
          </x14:cfRule>
          <xm:sqref>L14</xm:sqref>
        </x14:conditionalFormatting>
        <x14:conditionalFormatting xmlns:xm="http://schemas.microsoft.com/office/excel/2006/main">
          <x14:cfRule type="expression" priority="159" id="{35E87A1D-E4DA-4D11-A297-0EDF90459541}">
            <xm:f>คะแนน!$AG$3&gt;0</xm:f>
            <x14:dxf>
              <fill>
                <patternFill>
                  <bgColor rgb="FFFFFFCC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expression" priority="158" id="{BF6C0F5F-AF07-4755-879B-BDF9ADF94BEA}">
            <xm:f>คะแนน!$AH$3&gt;0</xm:f>
            <x14:dxf>
              <fill>
                <patternFill>
                  <bgColor rgb="FFFFFFCC"/>
                </patternFill>
              </fill>
            </x14:dxf>
          </x14:cfRule>
          <xm:sqref>L16</xm:sqref>
        </x14:conditionalFormatting>
        <x14:conditionalFormatting xmlns:xm="http://schemas.microsoft.com/office/excel/2006/main">
          <x14:cfRule type="expression" priority="157" id="{FA49ADF5-3E2A-4850-BAFB-15BF67D9C4AA}">
            <xm:f>คะแนน!$AI$3&gt;0</xm:f>
            <x14:dxf>
              <fill>
                <patternFill>
                  <bgColor rgb="FFFFFFCC"/>
                </patternFill>
              </fill>
            </x14:dxf>
          </x14:cfRule>
          <xm:sqref>L17</xm:sqref>
        </x14:conditionalFormatting>
        <x14:conditionalFormatting xmlns:xm="http://schemas.microsoft.com/office/excel/2006/main">
          <x14:cfRule type="iconSet" priority="155" id="{DC5BCFD7-119F-4AFE-AF9C-FD0A2A97B71A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N12:Q12</xm:sqref>
        </x14:conditionalFormatting>
        <x14:conditionalFormatting xmlns:xm="http://schemas.microsoft.com/office/excel/2006/main">
          <x14:cfRule type="iconSet" priority="153" id="{83247B26-DEDB-458F-8701-5DA6DE2C772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M12</xm:sqref>
        </x14:conditionalFormatting>
        <x14:conditionalFormatting xmlns:xm="http://schemas.microsoft.com/office/excel/2006/main">
          <x14:cfRule type="iconSet" priority="150" id="{00E6DF10-9CEF-4540-BE91-781EE16CA0A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N11</xm:sqref>
        </x14:conditionalFormatting>
        <x14:conditionalFormatting xmlns:xm="http://schemas.microsoft.com/office/excel/2006/main">
          <x14:cfRule type="iconSet" priority="148" id="{E0AFC4F4-3B24-4D4F-8ABC-D64FF611B6CA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M11</xm:sqref>
        </x14:conditionalFormatting>
        <x14:conditionalFormatting xmlns:xm="http://schemas.microsoft.com/office/excel/2006/main">
          <x14:cfRule type="iconSet" priority="146" id="{89C9D39A-DFBE-4884-8075-F1C303CFC9CC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N9:Q9</xm:sqref>
        </x14:conditionalFormatting>
        <x14:conditionalFormatting xmlns:xm="http://schemas.microsoft.com/office/excel/2006/main">
          <x14:cfRule type="iconSet" priority="144" id="{F1E613FB-1113-4E3D-A3BA-5BBA7AB70BEF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M9</xm:sqref>
        </x14:conditionalFormatting>
        <x14:conditionalFormatting xmlns:xm="http://schemas.microsoft.com/office/excel/2006/main">
          <x14:cfRule type="iconSet" priority="141" id="{A0FAD164-563A-4800-B43D-F4F19331E908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M11</xm:sqref>
        </x14:conditionalFormatting>
        <x14:conditionalFormatting xmlns:xm="http://schemas.microsoft.com/office/excel/2006/main">
          <x14:cfRule type="iconSet" priority="135" id="{3DF7707C-8D16-4AED-9160-BFD09205F8FF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N10:Q10</xm:sqref>
        </x14:conditionalFormatting>
        <x14:conditionalFormatting xmlns:xm="http://schemas.microsoft.com/office/excel/2006/main">
          <x14:cfRule type="iconSet" priority="133" id="{6A4DAF58-EE4C-4FA1-8193-0BE875795B1E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M10</xm:sqref>
        </x14:conditionalFormatting>
        <x14:conditionalFormatting xmlns:xm="http://schemas.microsoft.com/office/excel/2006/main">
          <x14:cfRule type="iconSet" priority="130" id="{41FF52D3-4A01-49C6-B0EB-FAB271AB6584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M11</xm:sqref>
        </x14:conditionalFormatting>
        <x14:conditionalFormatting xmlns:xm="http://schemas.microsoft.com/office/excel/2006/main">
          <x14:cfRule type="iconSet" priority="128" id="{3D5CF9A2-C495-4730-9443-52BD20113222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N10:Q10</xm:sqref>
        </x14:conditionalFormatting>
        <x14:conditionalFormatting xmlns:xm="http://schemas.microsoft.com/office/excel/2006/main">
          <x14:cfRule type="iconSet" priority="126" id="{55C95B20-D5FB-49CD-83BA-7B5BEAA82BAA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M10</xm:sqref>
        </x14:conditionalFormatting>
        <x14:conditionalFormatting xmlns:xm="http://schemas.microsoft.com/office/excel/2006/main">
          <x14:cfRule type="iconSet" priority="122" id="{A6A341FD-1753-4B24-839E-B89C83643047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N12</xm:sqref>
        </x14:conditionalFormatting>
        <x14:conditionalFormatting xmlns:xm="http://schemas.microsoft.com/office/excel/2006/main">
          <x14:cfRule type="iconSet" priority="120" id="{34531144-C38C-4D6F-9444-5549D370E590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M12</xm:sqref>
        </x14:conditionalFormatting>
        <x14:conditionalFormatting xmlns:xm="http://schemas.microsoft.com/office/excel/2006/main">
          <x14:cfRule type="iconSet" priority="118" id="{0680E5CB-9557-482D-8B24-1191DBDEAE74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N10:Q10</xm:sqref>
        </x14:conditionalFormatting>
        <x14:conditionalFormatting xmlns:xm="http://schemas.microsoft.com/office/excel/2006/main">
          <x14:cfRule type="iconSet" priority="116" id="{E729BD9D-2B2A-40C8-A811-8C509F107A3A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M10</xm:sqref>
        </x14:conditionalFormatting>
        <x14:conditionalFormatting xmlns:xm="http://schemas.microsoft.com/office/excel/2006/main">
          <x14:cfRule type="iconSet" priority="113" id="{EF329298-C9BB-4FEA-8371-FF68D9C0E531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M12</xm:sqref>
        </x14:conditionalFormatting>
        <x14:conditionalFormatting xmlns:xm="http://schemas.microsoft.com/office/excel/2006/main">
          <x14:cfRule type="iconSet" priority="109" id="{5C45C922-ACB1-4FA1-92B1-9C5B1A8D78CC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N11:Q11</xm:sqref>
        </x14:conditionalFormatting>
        <x14:conditionalFormatting xmlns:xm="http://schemas.microsoft.com/office/excel/2006/main">
          <x14:cfRule type="iconSet" priority="107" id="{A2E75100-E49F-4845-9F36-27FEAE677B7A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M11</xm:sqref>
        </x14:conditionalFormatting>
        <x14:conditionalFormatting xmlns:xm="http://schemas.microsoft.com/office/excel/2006/main">
          <x14:cfRule type="expression" priority="104" id="{8FD1968F-172A-475D-8895-D4049955AEC9}">
            <xm:f>คะแนน!$Y$3&gt;0</xm:f>
            <x14:dxf>
              <fill>
                <patternFill>
                  <bgColor rgb="FFFFFFCC"/>
                </patternFill>
              </fill>
            </x14:dxf>
          </x14:cfRule>
          <xm:sqref>L7</xm:sqref>
        </x14:conditionalFormatting>
        <x14:conditionalFormatting xmlns:xm="http://schemas.microsoft.com/office/excel/2006/main">
          <x14:cfRule type="expression" priority="97" id="{550A112F-7B8A-47DC-BCF0-CA82611A9D92}">
            <xm:f>คะแนน!$AD$3&gt;0</xm:f>
            <x14:dxf>
              <fill>
                <patternFill>
                  <bgColor rgb="FFFFFFCC"/>
                </patternFill>
              </fill>
            </x14:dxf>
          </x14:cfRule>
          <xm:sqref>L12</xm:sqref>
        </x14:conditionalFormatting>
        <x14:conditionalFormatting xmlns:xm="http://schemas.microsoft.com/office/excel/2006/main">
          <x14:cfRule type="iconSet" priority="96" id="{E0C85F89-FAB5-4C26-9F70-B25C655C1ABF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M11</xm:sqref>
        </x14:conditionalFormatting>
        <x14:conditionalFormatting xmlns:xm="http://schemas.microsoft.com/office/excel/2006/main">
          <x14:cfRule type="expression" priority="94" id="{88BB9ACB-C076-484A-8CBE-788673F99347}">
            <xm:f>คะแนน!$AA$3&gt;0</xm:f>
            <x14:dxf>
              <fill>
                <patternFill>
                  <bgColor rgb="FFFFFFCC"/>
                </patternFill>
              </fill>
            </x14:dxf>
          </x14:cfRule>
          <xm:sqref>L9</xm:sqref>
        </x14:conditionalFormatting>
        <x14:conditionalFormatting xmlns:xm="http://schemas.microsoft.com/office/excel/2006/main">
          <x14:cfRule type="iconSet" priority="93" id="{7C5425F7-967D-4385-8AA4-8560F7818298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N13:Q13</xm:sqref>
        </x14:conditionalFormatting>
        <x14:conditionalFormatting xmlns:xm="http://schemas.microsoft.com/office/excel/2006/main">
          <x14:cfRule type="iconSet" priority="91" id="{D903959D-101F-451C-96F1-586F9E894D97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M13</xm:sqref>
        </x14:conditionalFormatting>
        <x14:conditionalFormatting xmlns:xm="http://schemas.microsoft.com/office/excel/2006/main">
          <x14:cfRule type="iconSet" priority="89" id="{EDF68360-CD20-4731-946F-E1456E5301EA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N12</xm:sqref>
        </x14:conditionalFormatting>
        <x14:conditionalFormatting xmlns:xm="http://schemas.microsoft.com/office/excel/2006/main">
          <x14:cfRule type="iconSet" priority="87" id="{B9EC5FC0-5441-4674-8D85-51D4166EF542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M12</xm:sqref>
        </x14:conditionalFormatting>
        <x14:conditionalFormatting xmlns:xm="http://schemas.microsoft.com/office/excel/2006/main">
          <x14:cfRule type="iconSet" priority="85" id="{49E3AB78-8F20-4590-8D67-356B9C58886B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N10:Q10</xm:sqref>
        </x14:conditionalFormatting>
        <x14:conditionalFormatting xmlns:xm="http://schemas.microsoft.com/office/excel/2006/main">
          <x14:cfRule type="iconSet" priority="83" id="{DE4666E1-1B85-4446-862C-3D5A495DC9FD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M10</xm:sqref>
        </x14:conditionalFormatting>
        <x14:conditionalFormatting xmlns:xm="http://schemas.microsoft.com/office/excel/2006/main">
          <x14:cfRule type="iconSet" priority="81" id="{62495563-3037-4CB4-905F-FC3A9BC0211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M12</xm:sqref>
        </x14:conditionalFormatting>
        <x14:conditionalFormatting xmlns:xm="http://schemas.microsoft.com/office/excel/2006/main">
          <x14:cfRule type="iconSet" priority="79" id="{04B876AC-19F5-4BF6-8D08-5D8768A25778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N11:Q11</xm:sqref>
        </x14:conditionalFormatting>
        <x14:conditionalFormatting xmlns:xm="http://schemas.microsoft.com/office/excel/2006/main">
          <x14:cfRule type="iconSet" priority="77" id="{EFFE7290-ADB8-4F40-AEE8-80C200346E5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M11</xm:sqref>
        </x14:conditionalFormatting>
        <x14:conditionalFormatting xmlns:xm="http://schemas.microsoft.com/office/excel/2006/main">
          <x14:cfRule type="iconSet" priority="75" id="{8D9B3425-4FA1-41EC-99C4-4DFAE72293FF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M12</xm:sqref>
        </x14:conditionalFormatting>
        <x14:conditionalFormatting xmlns:xm="http://schemas.microsoft.com/office/excel/2006/main">
          <x14:cfRule type="iconSet" priority="73" id="{243CA889-409B-4F7E-B8E1-3DB02E2A848F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N11:Q11</xm:sqref>
        </x14:conditionalFormatting>
        <x14:conditionalFormatting xmlns:xm="http://schemas.microsoft.com/office/excel/2006/main">
          <x14:cfRule type="iconSet" priority="71" id="{E8128180-B21C-4476-995E-C4352D21798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M11</xm:sqref>
        </x14:conditionalFormatting>
        <x14:conditionalFormatting xmlns:xm="http://schemas.microsoft.com/office/excel/2006/main">
          <x14:cfRule type="iconSet" priority="69" id="{186D2C30-6EC7-4FEF-8D25-9054AFF5A217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N13</xm:sqref>
        </x14:conditionalFormatting>
        <x14:conditionalFormatting xmlns:xm="http://schemas.microsoft.com/office/excel/2006/main">
          <x14:cfRule type="iconSet" priority="67" id="{C8895056-7A29-46FE-B0A8-B41CB4265B06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M13</xm:sqref>
        </x14:conditionalFormatting>
        <x14:conditionalFormatting xmlns:xm="http://schemas.microsoft.com/office/excel/2006/main">
          <x14:cfRule type="iconSet" priority="65" id="{3E3CFEA2-63AA-4374-8E38-2B936CDDC2C2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N11:Q11</xm:sqref>
        </x14:conditionalFormatting>
        <x14:conditionalFormatting xmlns:xm="http://schemas.microsoft.com/office/excel/2006/main">
          <x14:cfRule type="iconSet" priority="63" id="{9CD254E0-C921-4D2F-A249-103BE98B51FC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M11</xm:sqref>
        </x14:conditionalFormatting>
        <x14:conditionalFormatting xmlns:xm="http://schemas.microsoft.com/office/excel/2006/main">
          <x14:cfRule type="iconSet" priority="61" id="{219A019F-5B95-4D30-B554-31999876A117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M13</xm:sqref>
        </x14:conditionalFormatting>
        <x14:conditionalFormatting xmlns:xm="http://schemas.microsoft.com/office/excel/2006/main">
          <x14:cfRule type="iconSet" priority="59" id="{3147B174-E68B-4D33-BC3E-F2BBB67A46A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N12:Q12</xm:sqref>
        </x14:conditionalFormatting>
        <x14:conditionalFormatting xmlns:xm="http://schemas.microsoft.com/office/excel/2006/main">
          <x14:cfRule type="iconSet" priority="57" id="{289E6780-160C-4B54-B866-8DCF52CD4F34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M12</xm:sqref>
        </x14:conditionalFormatting>
        <x14:conditionalFormatting xmlns:xm="http://schemas.microsoft.com/office/excel/2006/main">
          <x14:cfRule type="expression" priority="55" id="{F12393E1-E2D1-4704-92E0-85BDE8528A9B}">
            <xm:f>คะแนน!$AB$3&gt;0</xm:f>
            <x14:dxf>
              <fill>
                <patternFill>
                  <bgColor rgb="FFFFFFCC"/>
                </patternFill>
              </fill>
            </x14:dxf>
          </x14:cfRule>
          <xm:sqref>L10</xm:sqref>
        </x14:conditionalFormatting>
        <x14:conditionalFormatting xmlns:xm="http://schemas.microsoft.com/office/excel/2006/main">
          <x14:cfRule type="expression" priority="52" id="{F628D24B-9628-4093-BB57-DABD4520AB22}">
            <xm:f>คะแนน!$AC$3&gt;0</xm:f>
            <x14:dxf>
              <fill>
                <patternFill>
                  <bgColor rgb="FFFFFFCC"/>
                </patternFill>
              </fill>
            </x14:dxf>
          </x14:cfRule>
          <xm:sqref>L11</xm:sqref>
        </x14:conditionalFormatting>
        <x14:conditionalFormatting xmlns:xm="http://schemas.microsoft.com/office/excel/2006/main">
          <x14:cfRule type="expression" priority="51" id="{2509F4B9-44FA-4684-B879-2037B9625F4A}">
            <xm:f>คะแนน!$AE$3&gt;0</xm:f>
            <x14:dxf>
              <fill>
                <patternFill>
                  <bgColor rgb="FFFFFFCC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iconSet" priority="50" id="{8786ED4C-BE4E-47C3-81DF-A79A25C304D7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M12</xm:sqref>
        </x14:conditionalFormatting>
        <x14:conditionalFormatting xmlns:xm="http://schemas.microsoft.com/office/excel/2006/main">
          <x14:cfRule type="iconSet" priority="48" id="{10521A23-5D4A-4FA1-A4E5-CD3C5CC2BE62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N11:Q11</xm:sqref>
        </x14:conditionalFormatting>
        <x14:conditionalFormatting xmlns:xm="http://schemas.microsoft.com/office/excel/2006/main">
          <x14:cfRule type="iconSet" priority="46" id="{13B68FB9-F427-485F-BA49-894B5AB5B871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M11</xm:sqref>
        </x14:conditionalFormatting>
        <x14:conditionalFormatting xmlns:xm="http://schemas.microsoft.com/office/excel/2006/main">
          <x14:cfRule type="iconSet" priority="44" id="{F8760491-5812-4FC9-BF04-548247447300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N11</xm:sqref>
        </x14:conditionalFormatting>
        <x14:conditionalFormatting xmlns:xm="http://schemas.microsoft.com/office/excel/2006/main">
          <x14:cfRule type="iconSet" priority="42" id="{AE55DCC7-3BA6-42C1-93D2-C2D776849F2B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M11</xm:sqref>
        </x14:conditionalFormatting>
        <x14:conditionalFormatting xmlns:xm="http://schemas.microsoft.com/office/excel/2006/main">
          <x14:cfRule type="iconSet" priority="40" id="{07DA759F-8117-465D-9D85-7238129569F4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M11</xm:sqref>
        </x14:conditionalFormatting>
        <x14:conditionalFormatting xmlns:xm="http://schemas.microsoft.com/office/excel/2006/main">
          <x14:cfRule type="iconSet" priority="38" id="{B9378D46-0359-43A7-BE5E-073869D26226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N12:Q12</xm:sqref>
        </x14:conditionalFormatting>
        <x14:conditionalFormatting xmlns:xm="http://schemas.microsoft.com/office/excel/2006/main">
          <x14:cfRule type="iconSet" priority="36" id="{F23B823D-5DDE-4840-A606-C2B9D79C158C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M12</xm:sqref>
        </x14:conditionalFormatting>
        <x14:conditionalFormatting xmlns:xm="http://schemas.microsoft.com/office/excel/2006/main">
          <x14:cfRule type="iconSet" priority="34" id="{04CCB1D7-4F4B-4DBD-B5E2-E7E8A2C158F2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N11</xm:sqref>
        </x14:conditionalFormatting>
        <x14:conditionalFormatting xmlns:xm="http://schemas.microsoft.com/office/excel/2006/main">
          <x14:cfRule type="iconSet" priority="32" id="{D5C5A030-5D20-4CA0-B7E2-197723CA4B6F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M11</xm:sqref>
        </x14:conditionalFormatting>
        <x14:conditionalFormatting xmlns:xm="http://schemas.microsoft.com/office/excel/2006/main">
          <x14:cfRule type="iconSet" priority="30" id="{3752BED1-3005-49D0-955A-56FC4221AC0E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M11</xm:sqref>
        </x14:conditionalFormatting>
        <x14:conditionalFormatting xmlns:xm="http://schemas.microsoft.com/office/excel/2006/main">
          <x14:cfRule type="iconSet" priority="28" id="{FFB31488-F284-4050-BD48-24B6164A480F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M11</xm:sqref>
        </x14:conditionalFormatting>
        <x14:conditionalFormatting xmlns:xm="http://schemas.microsoft.com/office/excel/2006/main">
          <x14:cfRule type="iconSet" priority="26" id="{3E994603-B76B-4BE1-BF8F-1CD182EC1853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N12</xm:sqref>
        </x14:conditionalFormatting>
        <x14:conditionalFormatting xmlns:xm="http://schemas.microsoft.com/office/excel/2006/main">
          <x14:cfRule type="iconSet" priority="24" id="{DE8F6549-C72E-40E4-8972-9624B892A097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M12</xm:sqref>
        </x14:conditionalFormatting>
        <x14:conditionalFormatting xmlns:xm="http://schemas.microsoft.com/office/excel/2006/main">
          <x14:cfRule type="iconSet" priority="22" id="{758375B6-A03E-4127-99D1-1A090AEC49BA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M12</xm:sqref>
        </x14:conditionalFormatting>
        <x14:conditionalFormatting xmlns:xm="http://schemas.microsoft.com/office/excel/2006/main">
          <x14:cfRule type="iconSet" priority="20" id="{90579169-9DCE-46FE-A58B-DC4098D5234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N11:Q11</xm:sqref>
        </x14:conditionalFormatting>
        <x14:conditionalFormatting xmlns:xm="http://schemas.microsoft.com/office/excel/2006/main">
          <x14:cfRule type="iconSet" priority="18" id="{B4476976-AE04-4566-BA89-AD56E868226C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M11</xm:sqref>
        </x14:conditionalFormatting>
        <x14:conditionalFormatting xmlns:xm="http://schemas.microsoft.com/office/excel/2006/main">
          <x14:cfRule type="iconSet" priority="11" id="{C345EAD2-A38E-427B-961D-AB129EDA0D2A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Q5:Q6 N3:P6</xm:sqref>
        </x14:conditionalFormatting>
        <x14:conditionalFormatting xmlns:xm="http://schemas.microsoft.com/office/excel/2006/main">
          <x14:cfRule type="iconSet" priority="9" id="{49235A40-91A1-41B1-AA95-69B5CA18D5D8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2</xm:f>
              </x14:cfvo>
              <x14:cfIcon iconSet="NoIcons" iconId="0"/>
              <x14:cfIcon iconSet="3Symbols2" iconId="2"/>
              <x14:cfIcon iconSet="3Symbols2" iconId="1"/>
            </x14:iconSet>
          </x14:cfRule>
          <xm:sqref>Q3:Q4 M3:M6</xm:sqref>
        </x14:conditionalFormatting>
        <x14:conditionalFormatting xmlns:xm="http://schemas.microsoft.com/office/excel/2006/main">
          <x14:cfRule type="expression" priority="7" id="{96C6B88B-0AD7-4D44-AAF8-D67F751991FD}">
            <xm:f>คะแนน!$U$3&gt;0</xm:f>
            <x14:dxf>
              <fill>
                <patternFill>
                  <bgColor rgb="FFFFFFCC"/>
                </patternFill>
              </fill>
            </x14:dxf>
          </x14:cfRule>
          <xm:sqref>L3</xm:sqref>
        </x14:conditionalFormatting>
        <x14:conditionalFormatting xmlns:xm="http://schemas.microsoft.com/office/excel/2006/main">
          <x14:cfRule type="expression" priority="6" id="{5F1DF352-F970-44F4-80B9-026BD2957535}">
            <xm:f>คะแนน!$W$3&gt;0</xm:f>
            <x14:dxf>
              <fill>
                <patternFill>
                  <bgColor rgb="FFFFFFCC"/>
                </patternFill>
              </fill>
            </x14:dxf>
          </x14:cfRule>
          <xm:sqref>L5</xm:sqref>
        </x14:conditionalFormatting>
        <x14:conditionalFormatting xmlns:xm="http://schemas.microsoft.com/office/excel/2006/main">
          <x14:cfRule type="expression" priority="5" id="{EB2C9B22-3867-43F5-921D-30BA44435DCF}">
            <xm:f>คะแนน!$X$3&gt;0</xm:f>
            <x14:dxf>
              <fill>
                <patternFill>
                  <bgColor rgb="FFFFFFCC"/>
                </patternFill>
              </fill>
            </x14:dxf>
          </x14:cfRule>
          <xm:sqref>L6</xm:sqref>
        </x14:conditionalFormatting>
        <x14:conditionalFormatting xmlns:xm="http://schemas.microsoft.com/office/excel/2006/main">
          <x14:cfRule type="expression" priority="4" id="{AEAE3CC4-4CA0-4E19-A9D8-293D68C829B4}">
            <xm:f>คะแนน!$V$3&gt;0</xm:f>
            <x14:dxf>
              <fill>
                <patternFill>
                  <bgColor rgb="FFFFFFCC"/>
                </patternFill>
              </fill>
            </x14:dxf>
          </x14:cfRule>
          <xm:sqref>L4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N74"/>
  <sheetViews>
    <sheetView showGridLines="0" showRowColHeaders="0" zoomScale="120" zoomScaleNormal="120" workbookViewId="0">
      <pane ySplit="3" topLeftCell="A20" activePane="bottomLeft" state="frozen"/>
      <selection activeCell="P22" sqref="P22"/>
      <selection pane="bottomLeft" activeCell="E5" sqref="E5"/>
    </sheetView>
  </sheetViews>
  <sheetFormatPr defaultColWidth="9" defaultRowHeight="21"/>
  <cols>
    <col min="1" max="1" width="5.26953125" style="270" customWidth="1"/>
    <col min="2" max="2" width="5.26953125" style="277" customWidth="1"/>
    <col min="3" max="3" width="14.7265625" style="270" customWidth="1"/>
    <col min="4" max="4" width="21.1796875" style="270" customWidth="1"/>
    <col min="5" max="10" width="10.81640625" style="270" customWidth="1"/>
    <col min="11" max="11" width="8.26953125" style="276" customWidth="1"/>
    <col min="12" max="14" width="8.26953125" style="270" customWidth="1"/>
    <col min="15" max="15" width="9" style="270" customWidth="1"/>
    <col min="16" max="16384" width="9" style="270"/>
  </cols>
  <sheetData>
    <row r="1" spans="2:14" s="269" customFormat="1" ht="18.75" customHeight="1">
      <c r="B1" s="481" t="s">
        <v>0</v>
      </c>
      <c r="C1" s="492" t="s">
        <v>1</v>
      </c>
      <c r="D1" s="492" t="s">
        <v>42</v>
      </c>
      <c r="E1" s="482" t="s">
        <v>137</v>
      </c>
      <c r="F1" s="483"/>
      <c r="G1" s="483"/>
      <c r="H1" s="483"/>
      <c r="I1" s="483"/>
      <c r="J1" s="484"/>
      <c r="K1" s="279">
        <f>SUM(E3:J3)</f>
        <v>0</v>
      </c>
      <c r="L1" s="485" t="s">
        <v>100</v>
      </c>
      <c r="M1" s="485"/>
      <c r="N1" s="272">
        <f>ข้อมูล!L13</f>
        <v>0</v>
      </c>
    </row>
    <row r="2" spans="2:14" s="269" customFormat="1" ht="18.75" customHeight="1" thickBot="1">
      <c r="B2" s="481"/>
      <c r="C2" s="492"/>
      <c r="D2" s="492"/>
      <c r="E2" s="273" t="str">
        <f>IF(ข้อมูล!M13=1,ข้อมูล!M2," ")</f>
        <v xml:space="preserve"> </v>
      </c>
      <c r="F2" s="273" t="str">
        <f>IF(ข้อมูล!N13=1,ข้อมูล!N2," ")</f>
        <v xml:space="preserve"> </v>
      </c>
      <c r="G2" s="273" t="str">
        <f>IF(ข้อมูล!O13=1,ข้อมูล!O2," ")</f>
        <v xml:space="preserve"> </v>
      </c>
      <c r="H2" s="273" t="str">
        <f>IF(ข้อมูล!P13=1,ข้อมูล!P2," ")</f>
        <v xml:space="preserve"> </v>
      </c>
      <c r="I2" s="273" t="str">
        <f>IF(ข้อมูล!Q13=1,ข้อมูล!Q2," ")</f>
        <v xml:space="preserve"> </v>
      </c>
      <c r="J2" s="273" t="str">
        <f>IF(ข้อมูล!R13=1,ข้อมูล!R2," ")</f>
        <v xml:space="preserve"> </v>
      </c>
      <c r="K2" s="280"/>
      <c r="L2" s="485"/>
      <c r="M2" s="485"/>
      <c r="N2" s="274" t="s">
        <v>13</v>
      </c>
    </row>
    <row r="3" spans="2:14" s="269" customFormat="1" ht="18" customHeight="1">
      <c r="B3" s="481"/>
      <c r="C3" s="492"/>
      <c r="D3" s="492"/>
      <c r="E3" s="273">
        <f>IF(ข้อมูล!M13=1,ข้อมูล!C15,0)</f>
        <v>0</v>
      </c>
      <c r="F3" s="273">
        <f>IF(ข้อมูล!N13=1,ข้อมูล!C16,0)</f>
        <v>0</v>
      </c>
      <c r="G3" s="273">
        <f>IF(ข้อมูล!O13=1,ข้อมูล!C17,0)</f>
        <v>0</v>
      </c>
      <c r="H3" s="273">
        <f>IF(ข้อมูล!P13=1,ข้อมูล!C18,0)</f>
        <v>0</v>
      </c>
      <c r="I3" s="273">
        <f>IF(ข้อมูล!Q13=1,ข้อมูล!C19,0)</f>
        <v>0</v>
      </c>
      <c r="J3" s="273">
        <f>IF(ข้อมูล!R13=1,ข้อมูล!C20,0)</f>
        <v>0</v>
      </c>
      <c r="K3" s="488">
        <f>ข้อมูล!K13</f>
        <v>0</v>
      </c>
      <c r="L3" s="488"/>
      <c r="M3" s="488"/>
      <c r="N3" s="488"/>
    </row>
    <row r="4" spans="2:14">
      <c r="B4" s="275" t="str">
        <f>ข้อมูลนักศึกษา!B5</f>
        <v/>
      </c>
      <c r="C4" s="284" t="str">
        <f>IF(B4="","",ข้อมูลนักศึกษา!C5)</f>
        <v/>
      </c>
      <c r="D4" s="284" t="str">
        <f>IF(B4="","",ข้อมูลนักศึกษา!D5)</f>
        <v/>
      </c>
      <c r="E4" s="37"/>
      <c r="F4" s="37"/>
      <c r="G4" s="37"/>
      <c r="H4" s="37"/>
      <c r="I4" s="37"/>
      <c r="J4" s="37"/>
      <c r="K4" s="278" t="e">
        <f>(((E4*ข้อมูล!J34)+(F4*ข้อมูล!J35)+(G4*ข้อมูล!J36)+(H4*ข้อมูล!J37)+(I4*ข้อมูล!J38)+(J4*ข้อมูล!J39))*100)/K1</f>
        <v>#DIV/0!</v>
      </c>
    </row>
    <row r="5" spans="2:14">
      <c r="B5" s="275" t="str">
        <f>ข้อมูลนักศึกษา!B6</f>
        <v/>
      </c>
      <c r="C5" s="284" t="str">
        <f>IF(B5="","",ข้อมูลนักศึกษา!C6)</f>
        <v/>
      </c>
      <c r="D5" s="284" t="str">
        <f>IF(B5="","",ข้อมูลนักศึกษา!D6)</f>
        <v/>
      </c>
      <c r="E5" s="37"/>
      <c r="F5" s="37"/>
      <c r="G5" s="37"/>
      <c r="H5" s="37"/>
      <c r="I5" s="37"/>
      <c r="J5" s="37"/>
      <c r="K5" s="278" t="e">
        <f>(((E5*ข้อมูล!J34)+(F5*ข้อมูล!J35)+(G5*ข้อมูล!J36)+(H5*ข้อมูล!J37)+(I5*ข้อมูล!J38)+(J5*ข้อมูล!J39))*100)/K1</f>
        <v>#DIV/0!</v>
      </c>
      <c r="L5" s="486" t="s">
        <v>74</v>
      </c>
      <c r="M5" s="486"/>
    </row>
    <row r="6" spans="2:14">
      <c r="B6" s="275" t="str">
        <f>ข้อมูลนักศึกษา!B7</f>
        <v/>
      </c>
      <c r="C6" s="284" t="str">
        <f>IF(B6="","",ข้อมูลนักศึกษา!C7)</f>
        <v/>
      </c>
      <c r="D6" s="284" t="str">
        <f>IF(B6="","",ข้อมูลนักศึกษา!D7)</f>
        <v/>
      </c>
      <c r="E6" s="37"/>
      <c r="F6" s="37"/>
      <c r="G6" s="37"/>
      <c r="H6" s="37"/>
      <c r="I6" s="37"/>
      <c r="J6" s="37"/>
      <c r="K6" s="278" t="e">
        <f>(((E6*ข้อมูล!J34)+(F6*ข้อมูล!J35)+(G6*ข้อมูล!J36)+(H6*ข้อมูล!J37)+(I6*ข้อมูล!J38)+(J6*ข้อมูล!J39))*100)/K1</f>
        <v>#DIV/0!</v>
      </c>
      <c r="L6" s="489" t="s">
        <v>134</v>
      </c>
      <c r="M6" s="489"/>
    </row>
    <row r="7" spans="2:14">
      <c r="B7" s="275" t="str">
        <f>ข้อมูลนักศึกษา!B8</f>
        <v/>
      </c>
      <c r="C7" s="284" t="str">
        <f>IF(B7="","",ข้อมูลนักศึกษา!C8)</f>
        <v/>
      </c>
      <c r="D7" s="284" t="str">
        <f>IF(B7="","",ข้อมูลนักศึกษา!D8)</f>
        <v/>
      </c>
      <c r="E7" s="37"/>
      <c r="F7" s="37"/>
      <c r="G7" s="37"/>
      <c r="H7" s="37"/>
      <c r="I7" s="37"/>
      <c r="J7" s="37"/>
      <c r="K7" s="278" t="e">
        <f>(((E7*ข้อมูล!J34)+(F7*ข้อมูล!J35)+(G7*ข้อมูล!J36)+(H7*ข้อมูล!J37)+(I7*ข้อมูล!J38)+(J7*ข้อมูล!J39))*100)/K1</f>
        <v>#DIV/0!</v>
      </c>
      <c r="L7" s="486" t="s">
        <v>136</v>
      </c>
      <c r="M7" s="490"/>
    </row>
    <row r="8" spans="2:14">
      <c r="B8" s="275" t="str">
        <f>ข้อมูลนักศึกษา!B9</f>
        <v/>
      </c>
      <c r="C8" s="284" t="str">
        <f>IF(B8="","",ข้อมูลนักศึกษา!C9)</f>
        <v/>
      </c>
      <c r="D8" s="284" t="str">
        <f>IF(B8="","",ข้อมูลนักศึกษา!D9)</f>
        <v/>
      </c>
      <c r="E8" s="37"/>
      <c r="F8" s="37"/>
      <c r="G8" s="37"/>
      <c r="H8" s="37"/>
      <c r="I8" s="37"/>
      <c r="J8" s="37"/>
      <c r="K8" s="278" t="e">
        <f>(((E8*ข้อมูล!J34)+(F8*ข้อมูล!J35)+(G8*ข้อมูล!J36)+(H8*ข้อมูล!J37)+(I8*ข้อมูล!J38)+(J8*ข้อมูล!J39))*100)/K1</f>
        <v>#DIV/0!</v>
      </c>
      <c r="L8" s="491" t="s">
        <v>77</v>
      </c>
      <c r="M8" s="491"/>
    </row>
    <row r="9" spans="2:14">
      <c r="B9" s="275" t="str">
        <f>ข้อมูลนักศึกษา!B10</f>
        <v/>
      </c>
      <c r="C9" s="284" t="str">
        <f>IF(B9="","",ข้อมูลนักศึกษา!C10)</f>
        <v/>
      </c>
      <c r="D9" s="284" t="str">
        <f>IF(B9="","",ข้อมูลนักศึกษา!D10)</f>
        <v/>
      </c>
      <c r="E9" s="37"/>
      <c r="F9" s="37"/>
      <c r="G9" s="37"/>
      <c r="H9" s="37"/>
      <c r="I9" s="37"/>
      <c r="J9" s="37"/>
      <c r="K9" s="278" t="e">
        <f>(((E9*ข้อมูล!J34)+(F9*ข้อมูล!J35)+(G9*ข้อมูล!J36)+(H9*ข้อมูล!J37)+(I9*ข้อมูล!J38)+(J9*ข้อมูล!J39))*100)/K1</f>
        <v>#DIV/0!</v>
      </c>
    </row>
    <row r="10" spans="2:14">
      <c r="B10" s="275" t="str">
        <f>ข้อมูลนักศึกษา!B11</f>
        <v/>
      </c>
      <c r="C10" s="284" t="str">
        <f>IF(B10="","",ข้อมูลนักศึกษา!C11)</f>
        <v/>
      </c>
      <c r="D10" s="284" t="str">
        <f>IF(B10="","",ข้อมูลนักศึกษา!D11)</f>
        <v/>
      </c>
      <c r="E10" s="37"/>
      <c r="F10" s="37"/>
      <c r="G10" s="37"/>
      <c r="H10" s="37"/>
      <c r="I10" s="37"/>
      <c r="J10" s="37"/>
      <c r="K10" s="278" t="e">
        <f>(((E10*ข้อมูล!J34)+(F10*ข้อมูล!J35)+(G10*ข้อมูล!J36)+(H10*ข้อมูล!J37)+(I10*ข้อมูล!J38)+(J10*ข้อมูล!J39))*100)/K1</f>
        <v>#DIV/0!</v>
      </c>
    </row>
    <row r="11" spans="2:14">
      <c r="B11" s="275" t="str">
        <f>ข้อมูลนักศึกษา!B12</f>
        <v/>
      </c>
      <c r="C11" s="284" t="str">
        <f>IF(B11="","",ข้อมูลนักศึกษา!C12)</f>
        <v/>
      </c>
      <c r="D11" s="284" t="str">
        <f>IF(B11="","",ข้อมูลนักศึกษา!D12)</f>
        <v/>
      </c>
      <c r="E11" s="37"/>
      <c r="F11" s="37"/>
      <c r="G11" s="37"/>
      <c r="H11" s="37"/>
      <c r="I11" s="37"/>
      <c r="J11" s="37"/>
      <c r="K11" s="278" t="e">
        <f>(((E11*ข้อมูล!J34)+(F11*ข้อมูล!J35)+(G11*ข้อมูล!J36)+(H11*ข้อมูล!J37)+(I11*ข้อมูล!J38)+(J11*ข้อมูล!J39))*100)/K1</f>
        <v>#DIV/0!</v>
      </c>
    </row>
    <row r="12" spans="2:14">
      <c r="B12" s="275" t="str">
        <f>ข้อมูลนักศึกษา!B13</f>
        <v/>
      </c>
      <c r="C12" s="284" t="str">
        <f>IF(B12="","",ข้อมูลนักศึกษา!C13)</f>
        <v/>
      </c>
      <c r="D12" s="284" t="str">
        <f>IF(B12="","",ข้อมูลนักศึกษา!D13)</f>
        <v/>
      </c>
      <c r="E12" s="37"/>
      <c r="F12" s="37"/>
      <c r="G12" s="37"/>
      <c r="H12" s="37"/>
      <c r="I12" s="37"/>
      <c r="J12" s="37"/>
      <c r="K12" s="278" t="e">
        <f>(((E12*ข้อมูล!J34)+(F12*ข้อมูล!J35)+(G12*ข้อมูล!J36)+(H12*ข้อมูล!J37)+(I12*ข้อมูล!J38)+(J12*ข้อมูล!J39))*100)/K1</f>
        <v>#DIV/0!</v>
      </c>
    </row>
    <row r="13" spans="2:14">
      <c r="B13" s="275" t="str">
        <f>ข้อมูลนักศึกษา!B14</f>
        <v/>
      </c>
      <c r="C13" s="284" t="str">
        <f>IF(B13="","",ข้อมูลนักศึกษา!C14)</f>
        <v/>
      </c>
      <c r="D13" s="284" t="str">
        <f>IF(B13="","",ข้อมูลนักศึกษา!D14)</f>
        <v/>
      </c>
      <c r="E13" s="37"/>
      <c r="F13" s="37"/>
      <c r="G13" s="37"/>
      <c r="H13" s="37"/>
      <c r="I13" s="37"/>
      <c r="J13" s="37"/>
      <c r="K13" s="278" t="e">
        <f>(((E13*ข้อมูล!J34)+(F13*ข้อมูล!J35)+(G13*ข้อมูล!J36)+(H13*ข้อมูล!J37)+(I13*ข้อมูล!J38)+(J13*ข้อมูล!J39))*100)/K1</f>
        <v>#DIV/0!</v>
      </c>
    </row>
    <row r="14" spans="2:14">
      <c r="B14" s="275" t="str">
        <f>ข้อมูลนักศึกษา!B15</f>
        <v/>
      </c>
      <c r="C14" s="284" t="str">
        <f>IF(B14="","",ข้อมูลนักศึกษา!C15)</f>
        <v/>
      </c>
      <c r="D14" s="284" t="str">
        <f>IF(B14="","",ข้อมูลนักศึกษา!D15)</f>
        <v/>
      </c>
      <c r="E14" s="37"/>
      <c r="F14" s="37"/>
      <c r="G14" s="37"/>
      <c r="H14" s="37"/>
      <c r="I14" s="37"/>
      <c r="J14" s="37"/>
      <c r="K14" s="278" t="e">
        <f>(((E14*ข้อมูล!J34)+(F14*ข้อมูล!J35)+(G14*ข้อมูล!J36)+(H14*ข้อมูล!J37)+(I14*ข้อมูล!J38)+(J14*ข้อมูล!J39))*100)/K1</f>
        <v>#DIV/0!</v>
      </c>
    </row>
    <row r="15" spans="2:14">
      <c r="B15" s="275" t="str">
        <f>ข้อมูลนักศึกษา!B16</f>
        <v/>
      </c>
      <c r="C15" s="284" t="str">
        <f>IF(B15="","",ข้อมูลนักศึกษา!C16)</f>
        <v/>
      </c>
      <c r="D15" s="284" t="str">
        <f>IF(B15="","",ข้อมูลนักศึกษา!D16)</f>
        <v/>
      </c>
      <c r="E15" s="37"/>
      <c r="F15" s="37"/>
      <c r="G15" s="37"/>
      <c r="H15" s="37"/>
      <c r="I15" s="37"/>
      <c r="J15" s="37"/>
      <c r="K15" s="278" t="e">
        <f>(((E15*ข้อมูล!J34)+(F15*ข้อมูล!J35)+(G15*ข้อมูล!J36)+(H15*ข้อมูล!J37)+(I15*ข้อมูล!J38)+(J15*ข้อมูล!J39))*100)/K1</f>
        <v>#DIV/0!</v>
      </c>
    </row>
    <row r="16" spans="2:14">
      <c r="B16" s="275" t="str">
        <f>ข้อมูลนักศึกษา!B17</f>
        <v/>
      </c>
      <c r="C16" s="284" t="str">
        <f>IF(B16="","",ข้อมูลนักศึกษา!C17)</f>
        <v/>
      </c>
      <c r="D16" s="284" t="str">
        <f>IF(B16="","",ข้อมูลนักศึกษา!D17)</f>
        <v/>
      </c>
      <c r="E16" s="37"/>
      <c r="F16" s="37"/>
      <c r="G16" s="37"/>
      <c r="H16" s="37"/>
      <c r="I16" s="37"/>
      <c r="J16" s="37"/>
      <c r="K16" s="278" t="e">
        <f>(((E16*ข้อมูล!J34)+(F16*ข้อมูล!J35)+(G16*ข้อมูล!J36)+(H16*ข้อมูล!J37)+(I16*ข้อมูล!J38)+(J16*ข้อมูล!J39))*100)/K1</f>
        <v>#DIV/0!</v>
      </c>
    </row>
    <row r="17" spans="2:11">
      <c r="B17" s="275" t="str">
        <f>ข้อมูลนักศึกษา!B18</f>
        <v/>
      </c>
      <c r="C17" s="284" t="str">
        <f>IF(B17="","",ข้อมูลนักศึกษา!C18)</f>
        <v/>
      </c>
      <c r="D17" s="284" t="str">
        <f>IF(B17="","",ข้อมูลนักศึกษา!D18)</f>
        <v/>
      </c>
      <c r="E17" s="37"/>
      <c r="F17" s="37"/>
      <c r="G17" s="37"/>
      <c r="H17" s="37"/>
      <c r="I17" s="37"/>
      <c r="J17" s="37"/>
      <c r="K17" s="278" t="e">
        <f>(((E17*ข้อมูล!J34)+(F17*ข้อมูล!J35)+(G17*ข้อมูล!J36)+(H17*ข้อมูล!J37)+(I17*ข้อมูล!J38)+(J17*ข้อมูล!J39))*100)/K1</f>
        <v>#DIV/0!</v>
      </c>
    </row>
    <row r="18" spans="2:11">
      <c r="B18" s="275" t="str">
        <f>ข้อมูลนักศึกษา!B19</f>
        <v/>
      </c>
      <c r="C18" s="284" t="str">
        <f>IF(B18="","",ข้อมูลนักศึกษา!C19)</f>
        <v/>
      </c>
      <c r="D18" s="284" t="str">
        <f>IF(B18="","",ข้อมูลนักศึกษา!D19)</f>
        <v/>
      </c>
      <c r="E18" s="37"/>
      <c r="F18" s="37"/>
      <c r="G18" s="37"/>
      <c r="H18" s="37"/>
      <c r="I18" s="37"/>
      <c r="J18" s="37"/>
      <c r="K18" s="278" t="e">
        <f>(((E18*ข้อมูล!J34)+(F18*ข้อมูล!J35)+(G18*ข้อมูล!J36)+(H18*ข้อมูล!J37)+(I18*ข้อมูล!J38)+(J18*ข้อมูล!J39))*100)/K1</f>
        <v>#DIV/0!</v>
      </c>
    </row>
    <row r="19" spans="2:11">
      <c r="B19" s="275" t="str">
        <f>ข้อมูลนักศึกษา!B20</f>
        <v/>
      </c>
      <c r="C19" s="284" t="str">
        <f>IF(B19="","",ข้อมูลนักศึกษา!C20)</f>
        <v/>
      </c>
      <c r="D19" s="284" t="str">
        <f>IF(B19="","",ข้อมูลนักศึกษา!D20)</f>
        <v/>
      </c>
      <c r="E19" s="37"/>
      <c r="F19" s="37"/>
      <c r="G19" s="37"/>
      <c r="H19" s="37"/>
      <c r="I19" s="37"/>
      <c r="J19" s="37"/>
      <c r="K19" s="278" t="e">
        <f>(((E19*ข้อมูล!J34)+(F19*ข้อมูล!J35)+(G19*ข้อมูล!J36)+(H19*ข้อมูล!J37)+(I19*ข้อมูล!J38)+(J19*ข้อมูล!J39))*100)/K1</f>
        <v>#DIV/0!</v>
      </c>
    </row>
    <row r="20" spans="2:11">
      <c r="B20" s="275" t="str">
        <f>ข้อมูลนักศึกษา!B21</f>
        <v/>
      </c>
      <c r="C20" s="284" t="str">
        <f>IF(B20="","",ข้อมูลนักศึกษา!C21)</f>
        <v/>
      </c>
      <c r="D20" s="284" t="str">
        <f>IF(B20="","",ข้อมูลนักศึกษา!D21)</f>
        <v/>
      </c>
      <c r="E20" s="37"/>
      <c r="F20" s="37"/>
      <c r="G20" s="37"/>
      <c r="H20" s="37"/>
      <c r="I20" s="37"/>
      <c r="J20" s="37"/>
      <c r="K20" s="278" t="e">
        <f>(((E20*ข้อมูล!J34)+(F20*ข้อมูล!J35)+(G20*ข้อมูล!J36)+(H20*ข้อมูล!J37)+(I20*ข้อมูล!J38)+(J20*ข้อมูล!J39))*100)/K1</f>
        <v>#DIV/0!</v>
      </c>
    </row>
    <row r="21" spans="2:11">
      <c r="B21" s="275" t="str">
        <f>ข้อมูลนักศึกษา!B22</f>
        <v/>
      </c>
      <c r="C21" s="284" t="str">
        <f>IF(B21="","",ข้อมูลนักศึกษา!C22)</f>
        <v/>
      </c>
      <c r="D21" s="284" t="str">
        <f>IF(B21="","",ข้อมูลนักศึกษา!D22)</f>
        <v/>
      </c>
      <c r="E21" s="37"/>
      <c r="F21" s="37"/>
      <c r="G21" s="37"/>
      <c r="H21" s="37"/>
      <c r="I21" s="37"/>
      <c r="J21" s="37"/>
      <c r="K21" s="278" t="e">
        <f>(((E21*ข้อมูล!J34)+(F21*ข้อมูล!J35)+(G21*ข้อมูล!J36)+(H21*ข้อมูล!J37)+(I21*ข้อมูล!J38)+(J21*ข้อมูล!J39))*100)/K1</f>
        <v>#DIV/0!</v>
      </c>
    </row>
    <row r="22" spans="2:11">
      <c r="B22" s="275" t="str">
        <f>ข้อมูลนักศึกษา!B23</f>
        <v/>
      </c>
      <c r="C22" s="284" t="str">
        <f>IF(B22="","",ข้อมูลนักศึกษา!C23)</f>
        <v/>
      </c>
      <c r="D22" s="284" t="str">
        <f>IF(B22="","",ข้อมูลนักศึกษา!D23)</f>
        <v/>
      </c>
      <c r="E22" s="37"/>
      <c r="F22" s="37"/>
      <c r="G22" s="37"/>
      <c r="H22" s="37"/>
      <c r="I22" s="37"/>
      <c r="J22" s="37"/>
      <c r="K22" s="278" t="e">
        <f>(((E22*ข้อมูล!J34)+(F22*ข้อมูล!J35)+(G22*ข้อมูล!J36)+(H22*ข้อมูล!J37)+(I22*ข้อมูล!J38)+(J22*ข้อมูล!J39))*100)/K1</f>
        <v>#DIV/0!</v>
      </c>
    </row>
    <row r="23" spans="2:11">
      <c r="B23" s="275" t="str">
        <f>ข้อมูลนักศึกษา!B24</f>
        <v/>
      </c>
      <c r="C23" s="284" t="str">
        <f>IF(B23="","",ข้อมูลนักศึกษา!C24)</f>
        <v/>
      </c>
      <c r="D23" s="284" t="str">
        <f>IF(B23="","",ข้อมูลนักศึกษา!D24)</f>
        <v/>
      </c>
      <c r="E23" s="37"/>
      <c r="F23" s="37"/>
      <c r="G23" s="37"/>
      <c r="H23" s="37"/>
      <c r="I23" s="37"/>
      <c r="J23" s="37"/>
      <c r="K23" s="278" t="e">
        <f>(((E23*ข้อมูล!J34)+(F23*ข้อมูล!J35)+(G23*ข้อมูล!J36)+(H23*ข้อมูล!J37)+(I23*ข้อมูล!J38)+(J23*ข้อมูล!J39))*100)/K1</f>
        <v>#DIV/0!</v>
      </c>
    </row>
    <row r="24" spans="2:11">
      <c r="B24" s="275" t="str">
        <f>ข้อมูลนักศึกษา!B25</f>
        <v/>
      </c>
      <c r="C24" s="284" t="str">
        <f>IF(B24="","",ข้อมูลนักศึกษา!C25)</f>
        <v/>
      </c>
      <c r="D24" s="284" t="str">
        <f>IF(B24="","",ข้อมูลนักศึกษา!D25)</f>
        <v/>
      </c>
      <c r="E24" s="37"/>
      <c r="F24" s="37"/>
      <c r="G24" s="37"/>
      <c r="H24" s="37"/>
      <c r="I24" s="37"/>
      <c r="J24" s="37"/>
      <c r="K24" s="278" t="e">
        <f>(((E24*ข้อมูล!J34)+(F24*ข้อมูล!J35)+(G24*ข้อมูล!J36)+(H24*ข้อมูล!J37)+(I24*ข้อมูล!J38)+(J24*ข้อมูล!J39))*100)/K1</f>
        <v>#DIV/0!</v>
      </c>
    </row>
    <row r="25" spans="2:11">
      <c r="B25" s="275" t="str">
        <f>ข้อมูลนักศึกษา!B26</f>
        <v/>
      </c>
      <c r="C25" s="284" t="str">
        <f>IF(B25="","",ข้อมูลนักศึกษา!C26)</f>
        <v/>
      </c>
      <c r="D25" s="284" t="str">
        <f>IF(B25="","",ข้อมูลนักศึกษา!D26)</f>
        <v/>
      </c>
      <c r="E25" s="37"/>
      <c r="F25" s="37"/>
      <c r="G25" s="37"/>
      <c r="H25" s="37"/>
      <c r="I25" s="37"/>
      <c r="J25" s="37"/>
      <c r="K25" s="278" t="e">
        <f>(((E25*ข้อมูล!J34)+(F25*ข้อมูล!J35)+(G25*ข้อมูล!J36)+(H25*ข้อมูล!J37)+(I25*ข้อมูล!J38)+(J25*ข้อมูล!J39))*100)/K1</f>
        <v>#DIV/0!</v>
      </c>
    </row>
    <row r="26" spans="2:11">
      <c r="B26" s="275" t="str">
        <f>ข้อมูลนักศึกษา!B27</f>
        <v/>
      </c>
      <c r="C26" s="284" t="str">
        <f>IF(B26="","",ข้อมูลนักศึกษา!C27)</f>
        <v/>
      </c>
      <c r="D26" s="284" t="str">
        <f>IF(B26="","",ข้อมูลนักศึกษา!D27)</f>
        <v/>
      </c>
      <c r="E26" s="37"/>
      <c r="F26" s="37"/>
      <c r="G26" s="37"/>
      <c r="H26" s="37"/>
      <c r="I26" s="37"/>
      <c r="J26" s="37"/>
      <c r="K26" s="278" t="e">
        <f>(((E26*ข้อมูล!J34)+(F26*ข้อมูล!J35)+(G26*ข้อมูล!J36)+(H26*ข้อมูล!J37)+(I26*ข้อมูล!J38)+(J26*ข้อมูล!J39))*100)/K1</f>
        <v>#DIV/0!</v>
      </c>
    </row>
    <row r="27" spans="2:11">
      <c r="B27" s="275" t="str">
        <f>ข้อมูลนักศึกษา!B28</f>
        <v/>
      </c>
      <c r="C27" s="284" t="str">
        <f>IF(B27="","",ข้อมูลนักศึกษา!C28)</f>
        <v/>
      </c>
      <c r="D27" s="284" t="str">
        <f>IF(B27="","",ข้อมูลนักศึกษา!D28)</f>
        <v/>
      </c>
      <c r="E27" s="37"/>
      <c r="F27" s="37"/>
      <c r="G27" s="37"/>
      <c r="H27" s="37"/>
      <c r="I27" s="37"/>
      <c r="J27" s="37"/>
      <c r="K27" s="278" t="e">
        <f>(((E27*ข้อมูล!J34)+(F27*ข้อมูล!J35)+(G27*ข้อมูล!J36)+(H27*ข้อมูล!J37)+(I27*ข้อมูล!J38)+(J27*ข้อมูล!J39))*100)/K1</f>
        <v>#DIV/0!</v>
      </c>
    </row>
    <row r="28" spans="2:11">
      <c r="B28" s="275" t="str">
        <f>ข้อมูลนักศึกษา!B29</f>
        <v/>
      </c>
      <c r="C28" s="284" t="str">
        <f>IF(B28="","",ข้อมูลนักศึกษา!C29)</f>
        <v/>
      </c>
      <c r="D28" s="284" t="str">
        <f>IF(B28="","",ข้อมูลนักศึกษา!D29)</f>
        <v/>
      </c>
      <c r="E28" s="37"/>
      <c r="F28" s="37"/>
      <c r="G28" s="37"/>
      <c r="H28" s="37"/>
      <c r="I28" s="37"/>
      <c r="J28" s="37"/>
      <c r="K28" s="278" t="e">
        <f>(((E28*ข้อมูล!J34)+(F28*ข้อมูล!J35)+(G28*ข้อมูล!J36)+(H28*ข้อมูล!J37)+(I28*ข้อมูล!J38)+(J28*ข้อมูล!J39))*100)/K1</f>
        <v>#DIV/0!</v>
      </c>
    </row>
    <row r="29" spans="2:11">
      <c r="B29" s="275" t="str">
        <f>ข้อมูลนักศึกษา!B30</f>
        <v/>
      </c>
      <c r="C29" s="284" t="str">
        <f>IF(B29="","",ข้อมูลนักศึกษา!C30)</f>
        <v/>
      </c>
      <c r="D29" s="284" t="str">
        <f>IF(B29="","",ข้อมูลนักศึกษา!D30)</f>
        <v/>
      </c>
      <c r="E29" s="37"/>
      <c r="F29" s="37"/>
      <c r="G29" s="37"/>
      <c r="H29" s="37"/>
      <c r="I29" s="37"/>
      <c r="J29" s="37"/>
      <c r="K29" s="278" t="e">
        <f>(((E29*ข้อมูล!J34)+(F29*ข้อมูล!J35)+(G29*ข้อมูล!J36)+(H29*ข้อมูล!J37)+(I29*ข้อมูล!J38)+(J29*ข้อมูล!J39))*100)/K1</f>
        <v>#DIV/0!</v>
      </c>
    </row>
    <row r="30" spans="2:11">
      <c r="B30" s="275" t="str">
        <f>ข้อมูลนักศึกษา!B31</f>
        <v/>
      </c>
      <c r="C30" s="284" t="str">
        <f>IF(B30="","",ข้อมูลนักศึกษา!C31)</f>
        <v/>
      </c>
      <c r="D30" s="284" t="str">
        <f>IF(B30="","",ข้อมูลนักศึกษา!D31)</f>
        <v/>
      </c>
      <c r="E30" s="37"/>
      <c r="F30" s="37"/>
      <c r="G30" s="37"/>
      <c r="H30" s="37"/>
      <c r="I30" s="37"/>
      <c r="J30" s="37"/>
      <c r="K30" s="278" t="e">
        <f>(((E30*ข้อมูล!J34)+(F30*ข้อมูล!J35)+(G30*ข้อมูล!J36)+(H30*ข้อมูล!J37)+(I30*ข้อมูล!J38)+(J30*ข้อมูล!J39))*100)/K1</f>
        <v>#DIV/0!</v>
      </c>
    </row>
    <row r="31" spans="2:11">
      <c r="B31" s="275" t="str">
        <f>ข้อมูลนักศึกษา!B32</f>
        <v/>
      </c>
      <c r="C31" s="284" t="str">
        <f>IF(B31="","",ข้อมูลนักศึกษา!C32)</f>
        <v/>
      </c>
      <c r="D31" s="284" t="str">
        <f>IF(B31="","",ข้อมูลนักศึกษา!D32)</f>
        <v/>
      </c>
      <c r="E31" s="37"/>
      <c r="F31" s="37"/>
      <c r="G31" s="37"/>
      <c r="H31" s="37"/>
      <c r="I31" s="37"/>
      <c r="J31" s="37"/>
      <c r="K31" s="278" t="e">
        <f>(((E31*ข้อมูล!J34)+(F31*ข้อมูล!J35)+(G31*ข้อมูล!J36)+(H31*ข้อมูล!J37)+(I31*ข้อมูล!J38)+(J31*ข้อมูล!J39))*100)/K1</f>
        <v>#DIV/0!</v>
      </c>
    </row>
    <row r="32" spans="2:11">
      <c r="B32" s="275" t="str">
        <f>ข้อมูลนักศึกษา!B33</f>
        <v/>
      </c>
      <c r="C32" s="284" t="str">
        <f>IF(B32="","",ข้อมูลนักศึกษา!C33)</f>
        <v/>
      </c>
      <c r="D32" s="284" t="str">
        <f>IF(B32="","",ข้อมูลนักศึกษา!D33)</f>
        <v/>
      </c>
      <c r="E32" s="37"/>
      <c r="F32" s="37"/>
      <c r="G32" s="37"/>
      <c r="H32" s="37"/>
      <c r="I32" s="37"/>
      <c r="J32" s="37"/>
      <c r="K32" s="278" t="e">
        <f>(((E32*ข้อมูล!J34)+(F32*ข้อมูล!J35)+(G32*ข้อมูล!J36)+(H32*ข้อมูล!J37)+(I32*ข้อมูล!J38)+(J32*ข้อมูล!J39))*100)/K1</f>
        <v>#DIV/0!</v>
      </c>
    </row>
    <row r="33" spans="2:11">
      <c r="B33" s="275" t="str">
        <f>ข้อมูลนักศึกษา!B34</f>
        <v/>
      </c>
      <c r="C33" s="284" t="str">
        <f>IF(B33="","",ข้อมูลนักศึกษา!C34)</f>
        <v/>
      </c>
      <c r="D33" s="284" t="str">
        <f>IF(B33="","",ข้อมูลนักศึกษา!D34)</f>
        <v/>
      </c>
      <c r="E33" s="37"/>
      <c r="F33" s="37"/>
      <c r="G33" s="37"/>
      <c r="H33" s="37"/>
      <c r="I33" s="37"/>
      <c r="J33" s="37"/>
      <c r="K33" s="278" t="e">
        <f>(((E33*ข้อมูล!J34)+(F33*ข้อมูล!J35)+(G33*ข้อมูล!J36)+(H33*ข้อมูล!J37)+(I33*ข้อมูล!J38)+(J33*ข้อมูล!J39))*100)/K1</f>
        <v>#DIV/0!</v>
      </c>
    </row>
    <row r="34" spans="2:11">
      <c r="B34" s="275" t="str">
        <f>ข้อมูลนักศึกษา!B35</f>
        <v/>
      </c>
      <c r="C34" s="284" t="str">
        <f>IF(B34="","",ข้อมูลนักศึกษา!C35)</f>
        <v/>
      </c>
      <c r="D34" s="284" t="str">
        <f>IF(B34="","",ข้อมูลนักศึกษา!D35)</f>
        <v/>
      </c>
      <c r="E34" s="37"/>
      <c r="F34" s="37"/>
      <c r="G34" s="37"/>
      <c r="H34" s="37"/>
      <c r="I34" s="37"/>
      <c r="J34" s="37"/>
      <c r="K34" s="278" t="e">
        <f>(((E34*ข้อมูล!J34)+(F34*ข้อมูล!J35)+(G34*ข้อมูล!J36)+(H34*ข้อมูล!J37)+(I34*ข้อมูล!J38)+(J34*ข้อมูล!J39))*100)/K1</f>
        <v>#DIV/0!</v>
      </c>
    </row>
    <row r="35" spans="2:11">
      <c r="B35" s="275" t="str">
        <f>ข้อมูลนักศึกษา!B36</f>
        <v/>
      </c>
      <c r="C35" s="284" t="str">
        <f>IF(B35="","",ข้อมูลนักศึกษา!C36)</f>
        <v/>
      </c>
      <c r="D35" s="284" t="str">
        <f>IF(B35="","",ข้อมูลนักศึกษา!D36)</f>
        <v/>
      </c>
      <c r="E35" s="37"/>
      <c r="F35" s="37"/>
      <c r="G35" s="37"/>
      <c r="H35" s="37"/>
      <c r="I35" s="37"/>
      <c r="J35" s="37"/>
      <c r="K35" s="278" t="e">
        <f>(((E35*ข้อมูล!J34)+(F35*ข้อมูล!J35)+(G35*ข้อมูล!J36)+(H35*ข้อมูล!J37)+(I35*ข้อมูล!J38)+(J35*ข้อมูล!J39))*100)/K1</f>
        <v>#DIV/0!</v>
      </c>
    </row>
    <row r="36" spans="2:11">
      <c r="B36" s="275" t="str">
        <f>ข้อมูลนักศึกษา!B37</f>
        <v/>
      </c>
      <c r="C36" s="284" t="str">
        <f>IF(B36="","",ข้อมูลนักศึกษา!C37)</f>
        <v/>
      </c>
      <c r="D36" s="284" t="str">
        <f>IF(B36="","",ข้อมูลนักศึกษา!D37)</f>
        <v/>
      </c>
      <c r="E36" s="37"/>
      <c r="F36" s="37"/>
      <c r="G36" s="37"/>
      <c r="H36" s="37"/>
      <c r="I36" s="37"/>
      <c r="J36" s="37"/>
      <c r="K36" s="278" t="e">
        <f>(((E36*ข้อมูล!J34)+(F36*ข้อมูล!J35)+(G36*ข้อมูล!J36)+(H36*ข้อมูล!J37)+(I36*ข้อมูล!J38)+(J36*ข้อมูล!J39))*100)/K1</f>
        <v>#DIV/0!</v>
      </c>
    </row>
    <row r="37" spans="2:11">
      <c r="B37" s="275" t="str">
        <f>ข้อมูลนักศึกษา!B38</f>
        <v/>
      </c>
      <c r="C37" s="284" t="str">
        <f>IF(B37="","",ข้อมูลนักศึกษา!C38)</f>
        <v/>
      </c>
      <c r="D37" s="284" t="str">
        <f>IF(B37="","",ข้อมูลนักศึกษา!D38)</f>
        <v/>
      </c>
      <c r="E37" s="37"/>
      <c r="F37" s="37"/>
      <c r="G37" s="37"/>
      <c r="H37" s="37"/>
      <c r="I37" s="37"/>
      <c r="J37" s="37"/>
      <c r="K37" s="278" t="e">
        <f>(((E37*ข้อมูล!J34)+(F37*ข้อมูล!J35)+(G37*ข้อมูล!J36)+(H37*ข้อมูล!J37)+(I37*ข้อมูล!J38)+(J37*ข้อมูล!J39))*100)/K1</f>
        <v>#DIV/0!</v>
      </c>
    </row>
    <row r="38" spans="2:11">
      <c r="B38" s="275" t="str">
        <f>ข้อมูลนักศึกษา!B39</f>
        <v/>
      </c>
      <c r="C38" s="284" t="str">
        <f>IF(B38="","",ข้อมูลนักศึกษา!C39)</f>
        <v/>
      </c>
      <c r="D38" s="284" t="str">
        <f>IF(B38="","",ข้อมูลนักศึกษา!D39)</f>
        <v/>
      </c>
      <c r="E38" s="37"/>
      <c r="F38" s="37"/>
      <c r="G38" s="37"/>
      <c r="H38" s="37"/>
      <c r="I38" s="37"/>
      <c r="J38" s="37"/>
      <c r="K38" s="278" t="e">
        <f>(((E38*ข้อมูล!J34)+(F38*ข้อมูล!J35)+(G38*ข้อมูล!J36)+(H38*ข้อมูล!J37)+(I38*ข้อมูล!J38)+(J38*ข้อมูล!J39))*100)/K1</f>
        <v>#DIV/0!</v>
      </c>
    </row>
    <row r="39" spans="2:11">
      <c r="B39" s="275" t="str">
        <f>ข้อมูลนักศึกษา!B40</f>
        <v/>
      </c>
      <c r="C39" s="284" t="str">
        <f>IF(B39="","",ข้อมูลนักศึกษา!C40)</f>
        <v/>
      </c>
      <c r="D39" s="284" t="str">
        <f>IF(B39="","",ข้อมูลนักศึกษา!D40)</f>
        <v/>
      </c>
      <c r="E39" s="37"/>
      <c r="F39" s="37"/>
      <c r="G39" s="37"/>
      <c r="H39" s="37"/>
      <c r="I39" s="37"/>
      <c r="J39" s="37"/>
      <c r="K39" s="278" t="e">
        <f>(((E39*ข้อมูล!J34)+(F39*ข้อมูล!J35)+(G39*ข้อมูล!J36)+(H39*ข้อมูล!J37)+(I39*ข้อมูล!J38)+(J39*ข้อมูล!J39))*100)/K1</f>
        <v>#DIV/0!</v>
      </c>
    </row>
    <row r="40" spans="2:11">
      <c r="B40" s="275" t="str">
        <f>ข้อมูลนักศึกษา!B41</f>
        <v/>
      </c>
      <c r="C40" s="284" t="str">
        <f>IF(B40="","",ข้อมูลนักศึกษา!C41)</f>
        <v/>
      </c>
      <c r="D40" s="284" t="str">
        <f>IF(B40="","",ข้อมูลนักศึกษา!D41)</f>
        <v/>
      </c>
      <c r="E40" s="37"/>
      <c r="F40" s="37"/>
      <c r="G40" s="37"/>
      <c r="H40" s="37"/>
      <c r="I40" s="37"/>
      <c r="J40" s="37"/>
      <c r="K40" s="278" t="e">
        <f>(((E40*ข้อมูล!J34)+(F40*ข้อมูล!J35)+(G40*ข้อมูล!J36)+(H40*ข้อมูล!J37)+(I40*ข้อมูล!J38)+(J40*ข้อมูล!J39))*100)/K1</f>
        <v>#DIV/0!</v>
      </c>
    </row>
    <row r="41" spans="2:11">
      <c r="B41" s="275" t="str">
        <f>ข้อมูลนักศึกษา!B42</f>
        <v/>
      </c>
      <c r="C41" s="284" t="str">
        <f>IF(B41="","",ข้อมูลนักศึกษา!C42)</f>
        <v/>
      </c>
      <c r="D41" s="284" t="str">
        <f>IF(B41="","",ข้อมูลนักศึกษา!D42)</f>
        <v/>
      </c>
      <c r="E41" s="37"/>
      <c r="F41" s="37"/>
      <c r="G41" s="37"/>
      <c r="H41" s="37"/>
      <c r="I41" s="37"/>
      <c r="J41" s="37"/>
      <c r="K41" s="278" t="e">
        <f>(((E41*ข้อมูล!J34)+(F41*ข้อมูล!J35)+(G41*ข้อมูล!J36)+(H41*ข้อมูล!J37)+(I41*ข้อมูล!J38)+(J41*ข้อมูล!J39))*100)/K1</f>
        <v>#DIV/0!</v>
      </c>
    </row>
    <row r="42" spans="2:11">
      <c r="B42" s="275" t="str">
        <f>ข้อมูลนักศึกษา!B43</f>
        <v/>
      </c>
      <c r="C42" s="284" t="str">
        <f>IF(B42="","",ข้อมูลนักศึกษา!C43)</f>
        <v/>
      </c>
      <c r="D42" s="284" t="str">
        <f>IF(B42="","",ข้อมูลนักศึกษา!D43)</f>
        <v/>
      </c>
      <c r="E42" s="37"/>
      <c r="F42" s="37"/>
      <c r="G42" s="37"/>
      <c r="H42" s="37"/>
      <c r="I42" s="37"/>
      <c r="J42" s="37"/>
      <c r="K42" s="278" t="e">
        <f>(((E42*ข้อมูล!J34)+(F42*ข้อมูล!J35)+(G42*ข้อมูล!J36)+(H42*ข้อมูล!J37)+(I42*ข้อมูล!J38)+(J42*ข้อมูล!J39))*100)/K1</f>
        <v>#DIV/0!</v>
      </c>
    </row>
    <row r="43" spans="2:11">
      <c r="B43" s="275" t="str">
        <f>ข้อมูลนักศึกษา!B44</f>
        <v/>
      </c>
      <c r="C43" s="284" t="str">
        <f>IF(B43="","",ข้อมูลนักศึกษา!C44)</f>
        <v/>
      </c>
      <c r="D43" s="284" t="str">
        <f>IF(B43="","",ข้อมูลนักศึกษา!D44)</f>
        <v/>
      </c>
      <c r="E43" s="37"/>
      <c r="F43" s="37"/>
      <c r="G43" s="37"/>
      <c r="H43" s="37"/>
      <c r="I43" s="37"/>
      <c r="J43" s="37"/>
      <c r="K43" s="278" t="e">
        <f>(((E43*ข้อมูล!J34)+(F43*ข้อมูล!J35)+(G43*ข้อมูล!J36)+(H43*ข้อมูล!J37)+(I43*ข้อมูล!J38)+(J43*ข้อมูล!J39))*100)/K1</f>
        <v>#DIV/0!</v>
      </c>
    </row>
    <row r="44" spans="2:11">
      <c r="B44" s="275" t="str">
        <f>ข้อมูลนักศึกษา!B45</f>
        <v/>
      </c>
      <c r="C44" s="284" t="str">
        <f>IF(B44="","",ข้อมูลนักศึกษา!C45)</f>
        <v/>
      </c>
      <c r="D44" s="284" t="str">
        <f>IF(B44="","",ข้อมูลนักศึกษา!D45)</f>
        <v/>
      </c>
      <c r="E44" s="37"/>
      <c r="F44" s="37"/>
      <c r="G44" s="37"/>
      <c r="H44" s="37"/>
      <c r="I44" s="37"/>
      <c r="J44" s="37"/>
      <c r="K44" s="278" t="e">
        <f>(((E44*ข้อมูล!J34)+(F44*ข้อมูล!J35)+(G44*ข้อมูล!J36)+(H44*ข้อมูล!J37)+(I44*ข้อมูล!J38)+(J44*ข้อมูล!J39))*100)/K1</f>
        <v>#DIV/0!</v>
      </c>
    </row>
    <row r="45" spans="2:11">
      <c r="B45" s="275" t="str">
        <f>ข้อมูลนักศึกษา!B46</f>
        <v/>
      </c>
      <c r="C45" s="284" t="str">
        <f>IF(B45="","",ข้อมูลนักศึกษา!C46)</f>
        <v/>
      </c>
      <c r="D45" s="284" t="str">
        <f>IF(B45="","",ข้อมูลนักศึกษา!D46)</f>
        <v/>
      </c>
      <c r="E45" s="37"/>
      <c r="F45" s="37"/>
      <c r="G45" s="37"/>
      <c r="H45" s="37"/>
      <c r="I45" s="37"/>
      <c r="J45" s="37"/>
      <c r="K45" s="278" t="e">
        <f>(((E45*ข้อมูล!J34)+(F45*ข้อมูล!J35)+(G45*ข้อมูล!J36)+(H45*ข้อมูล!J37)+(I45*ข้อมูล!J38)+(J45*ข้อมูล!J39))*100)/K1</f>
        <v>#DIV/0!</v>
      </c>
    </row>
    <row r="46" spans="2:11">
      <c r="B46" s="275" t="str">
        <f>ข้อมูลนักศึกษา!B47</f>
        <v/>
      </c>
      <c r="C46" s="284" t="str">
        <f>IF(B46="","",ข้อมูลนักศึกษา!C47)</f>
        <v/>
      </c>
      <c r="D46" s="284" t="str">
        <f>IF(B46="","",ข้อมูลนักศึกษา!D47)</f>
        <v/>
      </c>
      <c r="E46" s="37"/>
      <c r="F46" s="37"/>
      <c r="G46" s="37"/>
      <c r="H46" s="37"/>
      <c r="I46" s="37"/>
      <c r="J46" s="37"/>
      <c r="K46" s="278" t="e">
        <f>(((E46*ข้อมูล!J34)+(F46*ข้อมูล!J35)+(G46*ข้อมูล!J36)+(H46*ข้อมูล!J37)+(I46*ข้อมูล!J38)+(J46*ข้อมูล!J39))*100)/K1</f>
        <v>#DIV/0!</v>
      </c>
    </row>
    <row r="47" spans="2:11">
      <c r="B47" s="275" t="str">
        <f>ข้อมูลนักศึกษา!B48</f>
        <v/>
      </c>
      <c r="C47" s="284" t="str">
        <f>IF(B47="","",ข้อมูลนักศึกษา!C48)</f>
        <v/>
      </c>
      <c r="D47" s="284" t="str">
        <f>IF(B47="","",ข้อมูลนักศึกษา!D48)</f>
        <v/>
      </c>
      <c r="E47" s="37"/>
      <c r="F47" s="37"/>
      <c r="G47" s="37"/>
      <c r="H47" s="37"/>
      <c r="I47" s="37"/>
      <c r="J47" s="37"/>
      <c r="K47" s="278" t="e">
        <f>(((E47*ข้อมูล!J34)+(F47*ข้อมูล!J35)+(G47*ข้อมูล!J36)+(H47*ข้อมูล!J37)+(I47*ข้อมูล!J38)+(J47*ข้อมูล!J39))*100)/K1</f>
        <v>#DIV/0!</v>
      </c>
    </row>
    <row r="48" spans="2:11">
      <c r="B48" s="275" t="str">
        <f>ข้อมูลนักศึกษา!B49</f>
        <v/>
      </c>
      <c r="C48" s="284" t="str">
        <f>IF(B48="","",ข้อมูลนักศึกษา!C49)</f>
        <v/>
      </c>
      <c r="D48" s="284" t="str">
        <f>IF(B48="","",ข้อมูลนักศึกษา!D49)</f>
        <v/>
      </c>
      <c r="E48" s="37"/>
      <c r="F48" s="37"/>
      <c r="G48" s="37"/>
      <c r="H48" s="37"/>
      <c r="I48" s="37"/>
      <c r="J48" s="37"/>
      <c r="K48" s="278" t="e">
        <f>(((E48*ข้อมูล!J34)+(F48*ข้อมูล!J35)+(G48*ข้อมูล!J36)+(H48*ข้อมูล!J37)+(I48*ข้อมูล!J38)+(J48*ข้อมูล!J39))*100)/K1</f>
        <v>#DIV/0!</v>
      </c>
    </row>
    <row r="49" spans="2:11">
      <c r="B49" s="275" t="str">
        <f>ข้อมูลนักศึกษา!B50</f>
        <v/>
      </c>
      <c r="C49" s="284" t="str">
        <f>IF(B49="","",ข้อมูลนักศึกษา!C50)</f>
        <v/>
      </c>
      <c r="D49" s="284" t="str">
        <f>IF(B49="","",ข้อมูลนักศึกษา!D50)</f>
        <v/>
      </c>
      <c r="E49" s="37"/>
      <c r="F49" s="37"/>
      <c r="G49" s="37"/>
      <c r="H49" s="37"/>
      <c r="I49" s="37"/>
      <c r="J49" s="37"/>
      <c r="K49" s="278" t="e">
        <f>(((E49*ข้อมูล!J34)+(F49*ข้อมูล!J35)+(G49*ข้อมูล!J36)+(H49*ข้อมูล!J37)+(I49*ข้อมูล!J38)+(J49*ข้อมูล!J39))*100)/K1</f>
        <v>#DIV/0!</v>
      </c>
    </row>
    <row r="50" spans="2:11">
      <c r="B50" s="275" t="str">
        <f>ข้อมูลนักศึกษา!B51</f>
        <v/>
      </c>
      <c r="C50" s="284" t="str">
        <f>IF(B50="","",ข้อมูลนักศึกษา!C51)</f>
        <v/>
      </c>
      <c r="D50" s="284" t="str">
        <f>IF(B50="","",ข้อมูลนักศึกษา!D51)</f>
        <v/>
      </c>
      <c r="E50" s="37"/>
      <c r="F50" s="37"/>
      <c r="G50" s="37"/>
      <c r="H50" s="37"/>
      <c r="I50" s="37"/>
      <c r="J50" s="37"/>
      <c r="K50" s="278" t="e">
        <f>(((E50*ข้อมูล!J34)+(F50*ข้อมูล!J35)+(G50*ข้อมูล!J36)+(H50*ข้อมูล!J37)+(I50*ข้อมูล!J38)+(J50*ข้อมูล!J39))*100)/K1</f>
        <v>#DIV/0!</v>
      </c>
    </row>
    <row r="51" spans="2:11">
      <c r="B51" s="275" t="str">
        <f>ข้อมูลนักศึกษา!B52</f>
        <v/>
      </c>
      <c r="C51" s="284" t="str">
        <f>IF(B51="","",ข้อมูลนักศึกษา!C52)</f>
        <v/>
      </c>
      <c r="D51" s="284" t="str">
        <f>IF(B51="","",ข้อมูลนักศึกษา!D52)</f>
        <v/>
      </c>
      <c r="E51" s="37"/>
      <c r="F51" s="37"/>
      <c r="G51" s="37"/>
      <c r="H51" s="37"/>
      <c r="I51" s="37"/>
      <c r="J51" s="37"/>
      <c r="K51" s="278" t="e">
        <f>(((E51*ข้อมูล!J34)+(F51*ข้อมูล!J35)+(G51*ข้อมูล!J36)+(H51*ข้อมูล!J37)+(I51*ข้อมูล!J38)+(J51*ข้อมูล!J39))*100)/K1</f>
        <v>#DIV/0!</v>
      </c>
    </row>
    <row r="52" spans="2:11">
      <c r="B52" s="275" t="str">
        <f>ข้อมูลนักศึกษา!B53</f>
        <v/>
      </c>
      <c r="C52" s="284" t="str">
        <f>IF(B52="","",ข้อมูลนักศึกษา!C53)</f>
        <v/>
      </c>
      <c r="D52" s="284" t="str">
        <f>IF(B52="","",ข้อมูลนักศึกษา!D53)</f>
        <v/>
      </c>
      <c r="E52" s="37"/>
      <c r="F52" s="37"/>
      <c r="G52" s="37"/>
      <c r="H52" s="37"/>
      <c r="I52" s="37"/>
      <c r="J52" s="37"/>
      <c r="K52" s="278" t="e">
        <f>(((E52*ข้อมูล!J34)+(F52*ข้อมูล!J35)+(G52*ข้อมูล!J36)+(H52*ข้อมูล!J37)+(I52*ข้อมูล!J38)+(J52*ข้อมูล!J39))*100)/K1</f>
        <v>#DIV/0!</v>
      </c>
    </row>
    <row r="53" spans="2:11">
      <c r="B53" s="275" t="str">
        <f>ข้อมูลนักศึกษา!B54</f>
        <v/>
      </c>
      <c r="C53" s="284" t="str">
        <f>IF(B53="","",ข้อมูลนักศึกษา!C54)</f>
        <v/>
      </c>
      <c r="D53" s="284" t="str">
        <f>IF(B53="","",ข้อมูลนักศึกษา!D54)</f>
        <v/>
      </c>
      <c r="E53" s="37"/>
      <c r="F53" s="37"/>
      <c r="G53" s="37"/>
      <c r="H53" s="37"/>
      <c r="I53" s="37"/>
      <c r="J53" s="37"/>
      <c r="K53" s="278" t="e">
        <f>(((E53*ข้อมูล!J34)+(F53*ข้อมูล!J35)+(G53*ข้อมูล!J36)+(H53*ข้อมูล!J37)+(I53*ข้อมูล!J38)+(J53*ข้อมูล!J39))*100)/K1</f>
        <v>#DIV/0!</v>
      </c>
    </row>
    <row r="54" spans="2:11">
      <c r="B54" s="275" t="str">
        <f>ข้อมูลนักศึกษา!B55</f>
        <v/>
      </c>
      <c r="C54" s="284" t="str">
        <f>IF(B54="","",ข้อมูลนักศึกษา!C55)</f>
        <v/>
      </c>
      <c r="D54" s="284" t="str">
        <f>IF(B54="","",ข้อมูลนักศึกษา!D55)</f>
        <v/>
      </c>
      <c r="E54" s="37"/>
      <c r="F54" s="37"/>
      <c r="G54" s="37"/>
      <c r="H54" s="37"/>
      <c r="I54" s="37"/>
      <c r="J54" s="37"/>
      <c r="K54" s="278" t="e">
        <f>(((E54*ข้อมูล!J34)+(F54*ข้อมูล!J35)+(G54*ข้อมูล!J36)+(H54*ข้อมูล!J37)+(I54*ข้อมูล!J38)+(J54*ข้อมูล!J39))*100)/K1</f>
        <v>#DIV/0!</v>
      </c>
    </row>
    <row r="55" spans="2:11">
      <c r="B55" s="275" t="str">
        <f>ข้อมูลนักศึกษา!B56</f>
        <v/>
      </c>
      <c r="C55" s="284" t="str">
        <f>IF(B55="","",ข้อมูลนักศึกษา!C56)</f>
        <v/>
      </c>
      <c r="D55" s="284" t="str">
        <f>IF(B55="","",ข้อมูลนักศึกษา!D56)</f>
        <v/>
      </c>
      <c r="E55" s="37"/>
      <c r="F55" s="37"/>
      <c r="G55" s="37"/>
      <c r="H55" s="37"/>
      <c r="I55" s="37"/>
      <c r="J55" s="37"/>
      <c r="K55" s="278" t="e">
        <f>(((E55*ข้อมูล!J34)+(F55*ข้อมูล!J35)+(G55*ข้อมูล!J36)+(H55*ข้อมูล!J37)+(I55*ข้อมูล!J38)+(J55*ข้อมูล!J39))*100)/K1</f>
        <v>#DIV/0!</v>
      </c>
    </row>
    <row r="56" spans="2:11">
      <c r="B56" s="275" t="str">
        <f>ข้อมูลนักศึกษา!B57</f>
        <v/>
      </c>
      <c r="C56" s="284" t="str">
        <f>IF(B56="","",ข้อมูลนักศึกษา!C57)</f>
        <v/>
      </c>
      <c r="D56" s="284" t="str">
        <f>IF(B56="","",ข้อมูลนักศึกษา!D57)</f>
        <v/>
      </c>
      <c r="E56" s="37"/>
      <c r="F56" s="37"/>
      <c r="G56" s="37"/>
      <c r="H56" s="37"/>
      <c r="I56" s="37"/>
      <c r="J56" s="37"/>
      <c r="K56" s="278" t="e">
        <f>(((E56*ข้อมูล!J34)+(F56*ข้อมูล!J35)+(G56*ข้อมูล!J36)+(H56*ข้อมูล!J37)+(I56*ข้อมูล!J38)+(J56*ข้อมูล!J39))*100)/K1</f>
        <v>#DIV/0!</v>
      </c>
    </row>
    <row r="57" spans="2:11">
      <c r="B57" s="275" t="str">
        <f>ข้อมูลนักศึกษา!B58</f>
        <v/>
      </c>
      <c r="C57" s="284" t="str">
        <f>IF(B57="","",ข้อมูลนักศึกษา!C58)</f>
        <v/>
      </c>
      <c r="D57" s="284" t="str">
        <f>IF(B57="","",ข้อมูลนักศึกษา!D58)</f>
        <v/>
      </c>
      <c r="E57" s="37"/>
      <c r="F57" s="37"/>
      <c r="G57" s="37"/>
      <c r="H57" s="37"/>
      <c r="I57" s="37"/>
      <c r="J57" s="37"/>
      <c r="K57" s="278" t="e">
        <f>(((E57*ข้อมูล!J34)+(F57*ข้อมูล!J35)+(G57*ข้อมูล!J36)+(H57*ข้อมูล!J37)+(I57*ข้อมูล!J38)+(J57*ข้อมูล!J39))*100)/K1</f>
        <v>#DIV/0!</v>
      </c>
    </row>
    <row r="58" spans="2:11">
      <c r="B58" s="275" t="str">
        <f>ข้อมูลนักศึกษา!B59</f>
        <v/>
      </c>
      <c r="C58" s="284" t="str">
        <f>IF(B58="","",ข้อมูลนักศึกษา!C59)</f>
        <v/>
      </c>
      <c r="D58" s="284" t="str">
        <f>IF(B58="","",ข้อมูลนักศึกษา!D59)</f>
        <v/>
      </c>
      <c r="E58" s="37"/>
      <c r="F58" s="37"/>
      <c r="G58" s="37"/>
      <c r="H58" s="37"/>
      <c r="I58" s="37"/>
      <c r="J58" s="37"/>
      <c r="K58" s="278" t="e">
        <f>(((E58*ข้อมูล!J34)+(F58*ข้อมูล!J35)+(G58*ข้อมูล!J36)+(H58*ข้อมูล!J37)+(I58*ข้อมูล!J38)+(J58*ข้อมูล!J39))*100)/K1</f>
        <v>#DIV/0!</v>
      </c>
    </row>
    <row r="59" spans="2:11">
      <c r="B59" s="275" t="str">
        <f>ข้อมูลนักศึกษา!B60</f>
        <v/>
      </c>
      <c r="C59" s="284" t="str">
        <f>IF(B59="","",ข้อมูลนักศึกษา!C60)</f>
        <v/>
      </c>
      <c r="D59" s="284" t="str">
        <f>IF(B59="","",ข้อมูลนักศึกษา!D60)</f>
        <v/>
      </c>
      <c r="E59" s="37"/>
      <c r="F59" s="37"/>
      <c r="G59" s="37"/>
      <c r="H59" s="37"/>
      <c r="I59" s="37"/>
      <c r="J59" s="37"/>
      <c r="K59" s="278" t="e">
        <f>(((E59*ข้อมูล!J34)+(F59*ข้อมูล!J35)+(G59*ข้อมูล!J36)+(H59*ข้อมูล!J37)+(I59*ข้อมูล!J38)+(J59*ข้อมูล!J39))*100)/K1</f>
        <v>#DIV/0!</v>
      </c>
    </row>
    <row r="60" spans="2:11">
      <c r="B60" s="275" t="str">
        <f>ข้อมูลนักศึกษา!B61</f>
        <v/>
      </c>
      <c r="C60" s="284" t="str">
        <f>IF(B60="","",ข้อมูลนักศึกษา!C61)</f>
        <v/>
      </c>
      <c r="D60" s="284" t="str">
        <f>IF(B60="","",ข้อมูลนักศึกษา!D61)</f>
        <v/>
      </c>
      <c r="E60" s="37"/>
      <c r="F60" s="37"/>
      <c r="G60" s="37"/>
      <c r="H60" s="37"/>
      <c r="I60" s="37"/>
      <c r="J60" s="37"/>
      <c r="K60" s="278" t="e">
        <f>(((E60*ข้อมูล!J34)+(F60*ข้อมูล!J35)+(G60*ข้อมูล!J36)+(H60*ข้อมูล!J37)+(I60*ข้อมูล!J38)+(J60*ข้อมูล!J39))*100)/K1</f>
        <v>#DIV/0!</v>
      </c>
    </row>
    <row r="61" spans="2:11">
      <c r="B61" s="275" t="str">
        <f>ข้อมูลนักศึกษา!B62</f>
        <v/>
      </c>
      <c r="C61" s="284" t="str">
        <f>IF(B61="","",ข้อมูลนักศึกษา!C62)</f>
        <v/>
      </c>
      <c r="D61" s="284" t="str">
        <f>IF(B61="","",ข้อมูลนักศึกษา!D62)</f>
        <v/>
      </c>
      <c r="E61" s="37"/>
      <c r="F61" s="37"/>
      <c r="G61" s="37"/>
      <c r="H61" s="37"/>
      <c r="I61" s="37"/>
      <c r="J61" s="37"/>
      <c r="K61" s="278" t="e">
        <f>(((E61*ข้อมูล!J34)+(F61*ข้อมูล!J35)+(G61*ข้อมูล!J36)+(H61*ข้อมูล!J37)+(I61*ข้อมูล!J38)+(J61*ข้อมูล!J39))*100)/K1</f>
        <v>#DIV/0!</v>
      </c>
    </row>
    <row r="62" spans="2:11">
      <c r="B62" s="275" t="str">
        <f>ข้อมูลนักศึกษา!B63</f>
        <v/>
      </c>
      <c r="C62" s="284" t="str">
        <f>IF(B62="","",ข้อมูลนักศึกษา!C63)</f>
        <v/>
      </c>
      <c r="D62" s="284" t="str">
        <f>IF(B62="","",ข้อมูลนักศึกษา!D63)</f>
        <v/>
      </c>
      <c r="E62" s="37"/>
      <c r="F62" s="37"/>
      <c r="G62" s="37"/>
      <c r="H62" s="37"/>
      <c r="I62" s="37"/>
      <c r="J62" s="37"/>
      <c r="K62" s="278" t="e">
        <f>(((E62*ข้อมูล!J34)+(F62*ข้อมูล!J35)+(G62*ข้อมูล!J36)+(H62*ข้อมูล!J37)+(I62*ข้อมูล!J38)+(J62*ข้อมูล!J39))*100)/K1</f>
        <v>#DIV/0!</v>
      </c>
    </row>
    <row r="63" spans="2:11">
      <c r="B63" s="275" t="str">
        <f>ข้อมูลนักศึกษา!B64</f>
        <v/>
      </c>
      <c r="C63" s="284" t="str">
        <f>IF(B63="","",ข้อมูลนักศึกษา!C64)</f>
        <v/>
      </c>
      <c r="D63" s="284" t="str">
        <f>IF(B63="","",ข้อมูลนักศึกษา!D64)</f>
        <v/>
      </c>
      <c r="E63" s="37"/>
      <c r="F63" s="37"/>
      <c r="G63" s="37"/>
      <c r="H63" s="37"/>
      <c r="I63" s="37"/>
      <c r="J63" s="37"/>
      <c r="K63" s="278" t="e">
        <f>(((E63*ข้อมูล!J34)+(F63*ข้อมูล!J35)+(G63*ข้อมูล!J36)+(H63*ข้อมูล!J37)+(I63*ข้อมูล!J38)+(J63*ข้อมูล!J39))*100)/K1</f>
        <v>#DIV/0!</v>
      </c>
    </row>
    <row r="64" spans="2:11">
      <c r="B64" s="275" t="str">
        <f>ข้อมูลนักศึกษา!B65</f>
        <v/>
      </c>
      <c r="C64" s="284" t="str">
        <f>IF(B64="","",ข้อมูลนักศึกษา!C65)</f>
        <v/>
      </c>
      <c r="D64" s="284" t="str">
        <f>IF(B64="","",ข้อมูลนักศึกษา!D65)</f>
        <v/>
      </c>
      <c r="E64" s="37"/>
      <c r="F64" s="37"/>
      <c r="G64" s="37"/>
      <c r="H64" s="37"/>
      <c r="I64" s="37"/>
      <c r="J64" s="37"/>
      <c r="K64" s="278" t="e">
        <f>(((E64*ข้อมูล!J34)+(F64*ข้อมูล!J35)+(G64*ข้อมูล!J36)+(H64*ข้อมูล!J37)+(I64*ข้อมูล!J38)+(J64*ข้อมูล!J39))*100)/K1</f>
        <v>#DIV/0!</v>
      </c>
    </row>
    <row r="65" spans="2:11">
      <c r="B65" s="275" t="str">
        <f>ข้อมูลนักศึกษา!B66</f>
        <v/>
      </c>
      <c r="C65" s="284" t="str">
        <f>IF(B65="","",ข้อมูลนักศึกษา!C66)</f>
        <v/>
      </c>
      <c r="D65" s="284" t="str">
        <f>IF(B65="","",ข้อมูลนักศึกษา!D66)</f>
        <v/>
      </c>
      <c r="E65" s="37"/>
      <c r="F65" s="37"/>
      <c r="G65" s="37"/>
      <c r="H65" s="37"/>
      <c r="I65" s="37"/>
      <c r="J65" s="37"/>
      <c r="K65" s="278" t="e">
        <f>(((E65*ข้อมูล!J34)+(F65*ข้อมูล!J35)+(G65*ข้อมูล!J36)+(H65*ข้อมูล!J37)+(I65*ข้อมูล!J38)+(J65*ข้อมูล!J39))*100)/K1</f>
        <v>#DIV/0!</v>
      </c>
    </row>
    <row r="66" spans="2:11">
      <c r="B66" s="275" t="str">
        <f>ข้อมูลนักศึกษา!B67</f>
        <v/>
      </c>
      <c r="C66" s="284" t="str">
        <f>IF(B66="","",ข้อมูลนักศึกษา!C67)</f>
        <v/>
      </c>
      <c r="D66" s="284" t="str">
        <f>IF(B66="","",ข้อมูลนักศึกษา!D67)</f>
        <v/>
      </c>
      <c r="E66" s="37"/>
      <c r="F66" s="37"/>
      <c r="G66" s="37"/>
      <c r="H66" s="37"/>
      <c r="I66" s="37"/>
      <c r="J66" s="37"/>
      <c r="K66" s="278" t="e">
        <f>(((E66*ข้อมูล!J34)+(F66*ข้อมูล!J35)+(G66*ข้อมูล!J36)+(H66*ข้อมูล!J37)+(I66*ข้อมูล!J38)+(J66*ข้อมูล!J39))*100)/K1</f>
        <v>#DIV/0!</v>
      </c>
    </row>
    <row r="67" spans="2:11">
      <c r="B67" s="275" t="str">
        <f>ข้อมูลนักศึกษา!B68</f>
        <v/>
      </c>
      <c r="C67" s="284" t="str">
        <f>IF(B67="","",ข้อมูลนักศึกษา!C68)</f>
        <v/>
      </c>
      <c r="D67" s="284" t="str">
        <f>IF(B67="","",ข้อมูลนักศึกษา!D68)</f>
        <v/>
      </c>
      <c r="E67" s="37"/>
      <c r="F67" s="37"/>
      <c r="G67" s="37"/>
      <c r="H67" s="37"/>
      <c r="I67" s="37"/>
      <c r="J67" s="37"/>
      <c r="K67" s="278" t="e">
        <f>(((E67*ข้อมูล!J34)+(F67*ข้อมูล!J35)+(G67*ข้อมูล!J36)+(H67*ข้อมูล!J37)+(I67*ข้อมูล!J38)+(J67*ข้อมูล!J39))*100)/K1</f>
        <v>#DIV/0!</v>
      </c>
    </row>
    <row r="68" spans="2:11">
      <c r="B68" s="275" t="str">
        <f>ข้อมูลนักศึกษา!B69</f>
        <v/>
      </c>
      <c r="C68" s="284" t="str">
        <f>IF(B68="","",ข้อมูลนักศึกษา!C69)</f>
        <v/>
      </c>
      <c r="D68" s="284" t="str">
        <f>IF(B68="","",ข้อมูลนักศึกษา!D69)</f>
        <v/>
      </c>
      <c r="E68" s="37"/>
      <c r="F68" s="37"/>
      <c r="G68" s="37"/>
      <c r="H68" s="37"/>
      <c r="I68" s="37"/>
      <c r="J68" s="37"/>
      <c r="K68" s="278" t="e">
        <f>(((E68*ข้อมูล!J34)+(F68*ข้อมูล!J35)+(G68*ข้อมูล!J36)+(H68*ข้อมูล!J37)+(I68*ข้อมูล!J38)+(J68*ข้อมูล!J39))*100)/K1</f>
        <v>#DIV/0!</v>
      </c>
    </row>
    <row r="69" spans="2:11">
      <c r="B69" s="275" t="str">
        <f>ข้อมูลนักศึกษา!B70</f>
        <v/>
      </c>
      <c r="C69" s="284" t="str">
        <f>IF(B69="","",ข้อมูลนักศึกษา!C70)</f>
        <v/>
      </c>
      <c r="D69" s="284" t="str">
        <f>IF(B69="","",ข้อมูลนักศึกษา!D70)</f>
        <v/>
      </c>
      <c r="E69" s="37"/>
      <c r="F69" s="37"/>
      <c r="G69" s="37"/>
      <c r="H69" s="37"/>
      <c r="I69" s="37"/>
      <c r="J69" s="37"/>
      <c r="K69" s="278" t="e">
        <f>(((E69*ข้อมูล!J34)+(F69*ข้อมูล!J35)+(G69*ข้อมูล!J36)+(H69*ข้อมูล!J37)+(I69*ข้อมูล!J38)+(J69*ข้อมูล!J39))*100)/K1</f>
        <v>#DIV/0!</v>
      </c>
    </row>
    <row r="70" spans="2:11">
      <c r="B70" s="275" t="str">
        <f>ข้อมูลนักศึกษา!B71</f>
        <v/>
      </c>
      <c r="C70" s="284" t="str">
        <f>IF(B70="","",ข้อมูลนักศึกษา!C71)</f>
        <v/>
      </c>
      <c r="D70" s="284" t="str">
        <f>IF(B70="","",ข้อมูลนักศึกษา!D71)</f>
        <v/>
      </c>
      <c r="E70" s="37"/>
      <c r="F70" s="37"/>
      <c r="G70" s="37"/>
      <c r="H70" s="37"/>
      <c r="I70" s="37"/>
      <c r="J70" s="37"/>
      <c r="K70" s="278" t="e">
        <f>(((E70*ข้อมูล!J34)+(F70*ข้อมูล!J35)+(G70*ข้อมูล!J36)+(H70*ข้อมูล!J37)+(I70*ข้อมูล!J38)+(J70*ข้อมูล!J39))*100)/K1</f>
        <v>#DIV/0!</v>
      </c>
    </row>
    <row r="71" spans="2:11">
      <c r="B71" s="275" t="str">
        <f>ข้อมูลนักศึกษา!B72</f>
        <v/>
      </c>
      <c r="C71" s="284" t="str">
        <f>IF(B71="","",ข้อมูลนักศึกษา!C72)</f>
        <v/>
      </c>
      <c r="D71" s="284" t="str">
        <f>IF(B71="","",ข้อมูลนักศึกษา!D72)</f>
        <v/>
      </c>
      <c r="E71" s="37"/>
      <c r="F71" s="37"/>
      <c r="G71" s="37"/>
      <c r="H71" s="37"/>
      <c r="I71" s="37"/>
      <c r="J71" s="37"/>
      <c r="K71" s="278" t="e">
        <f>(((E71*ข้อมูล!J34)+(F71*ข้อมูล!J35)+(G71*ข้อมูล!J36)+(H71*ข้อมูล!J37)+(I71*ข้อมูล!J38)+(J71*ข้อมูล!J39))*100)/K1</f>
        <v>#DIV/0!</v>
      </c>
    </row>
    <row r="72" spans="2:11">
      <c r="B72" s="275" t="str">
        <f>ข้อมูลนักศึกษา!B73</f>
        <v/>
      </c>
      <c r="C72" s="284" t="str">
        <f>IF(B72="","",ข้อมูลนักศึกษา!C73)</f>
        <v/>
      </c>
      <c r="D72" s="284" t="str">
        <f>IF(B72="","",ข้อมูลนักศึกษา!D73)</f>
        <v/>
      </c>
      <c r="E72" s="37"/>
      <c r="F72" s="37"/>
      <c r="G72" s="37"/>
      <c r="H72" s="37"/>
      <c r="I72" s="37"/>
      <c r="J72" s="37"/>
      <c r="K72" s="278" t="e">
        <f>(((E72*ข้อมูล!J34)+(F72*ข้อมูล!J35)+(G72*ข้อมูล!J36)+(H72*ข้อมูล!J37)+(I72*ข้อมูล!J38)+(J72*ข้อมูล!J39))*100)/K1</f>
        <v>#DIV/0!</v>
      </c>
    </row>
    <row r="73" spans="2:11">
      <c r="B73" s="275" t="str">
        <f>ข้อมูลนักศึกษา!B74</f>
        <v/>
      </c>
      <c r="C73" s="284" t="str">
        <f>IF(B73="","",ข้อมูลนักศึกษา!C74)</f>
        <v/>
      </c>
      <c r="D73" s="284" t="str">
        <f>IF(B73="","",ข้อมูลนักศึกษา!D74)</f>
        <v/>
      </c>
      <c r="E73" s="37"/>
      <c r="F73" s="37"/>
      <c r="G73" s="37"/>
      <c r="H73" s="37"/>
      <c r="I73" s="37"/>
      <c r="J73" s="37"/>
      <c r="K73" s="278" t="e">
        <f>(((E73*ข้อมูล!J34)+(F73*ข้อมูล!J35)+(G73*ข้อมูล!J36)+(H73*ข้อมูล!J37)+(I73*ข้อมูล!J38)+(J73*ข้อมูล!J39))*100)/K1</f>
        <v>#DIV/0!</v>
      </c>
    </row>
    <row r="74" spans="2:11">
      <c r="B74" s="275" t="str">
        <f>ข้อมูลนักศึกษา!B75</f>
        <v/>
      </c>
      <c r="C74" s="284" t="str">
        <f>IF(B74="","",ข้อมูลนักศึกษา!C75)</f>
        <v/>
      </c>
      <c r="D74" s="284" t="str">
        <f>IF(B74="","",ข้อมูลนักศึกษา!D75)</f>
        <v/>
      </c>
      <c r="E74" s="37"/>
      <c r="F74" s="37"/>
      <c r="G74" s="37"/>
      <c r="H74" s="37"/>
      <c r="I74" s="37"/>
      <c r="J74" s="37"/>
      <c r="K74" s="278" t="e">
        <f>(((E74*ข้อมูล!J34)+(F74*ข้อมูล!J35)+(G74*ข้อมูล!J36)+(H74*ข้อมูล!J37)+(I74*ข้อมูล!J38)+(J74*ข้อมูล!J39))*100)/K1</f>
        <v>#DIV/0!</v>
      </c>
    </row>
  </sheetData>
  <sheetProtection algorithmName="SHA-512" hashValue="x6Gyth/7Wcwr/wM+bt7vAGDKDNqFLNk7wwPxRdKAqDdtPW0rMi67//Nze0cPQ1JYJgoR7X1lkuJ5i3t2juw1yQ==" saltValue="PhNLpOGzv1ea1ky0+Sa66w==" spinCount="100000" sheet="1" objects="1" scenarios="1" selectLockedCells="1"/>
  <mergeCells count="10">
    <mergeCell ref="L5:M5"/>
    <mergeCell ref="L6:M6"/>
    <mergeCell ref="L7:M7"/>
    <mergeCell ref="L8:M8"/>
    <mergeCell ref="B1:B3"/>
    <mergeCell ref="C1:C3"/>
    <mergeCell ref="D1:D3"/>
    <mergeCell ref="E1:J1"/>
    <mergeCell ref="L1:M2"/>
    <mergeCell ref="K3:N3"/>
  </mergeCells>
  <conditionalFormatting sqref="E3:J3">
    <cfRule type="cellIs" dxfId="109" priority="8" operator="equal">
      <formula>0</formula>
    </cfRule>
    <cfRule type="cellIs" dxfId="108" priority="9" operator="greaterThan">
      <formula>0</formula>
    </cfRule>
  </conditionalFormatting>
  <conditionalFormatting sqref="E2">
    <cfRule type="notContainsBlanks" dxfId="107" priority="7">
      <formula>LEN(TRIM(E2))&gt;0</formula>
    </cfRule>
  </conditionalFormatting>
  <conditionalFormatting sqref="F2">
    <cfRule type="notContainsBlanks" dxfId="106" priority="6">
      <formula>LEN(TRIM(F2))&gt;0</formula>
    </cfRule>
  </conditionalFormatting>
  <conditionalFormatting sqref="G2">
    <cfRule type="notContainsBlanks" dxfId="105" priority="5">
      <formula>LEN(TRIM(G2))&gt;0</formula>
    </cfRule>
  </conditionalFormatting>
  <conditionalFormatting sqref="H2">
    <cfRule type="notContainsBlanks" dxfId="104" priority="4">
      <formula>LEN(TRIM(H2))&gt;0</formula>
    </cfRule>
  </conditionalFormatting>
  <conditionalFormatting sqref="I2">
    <cfRule type="notContainsBlanks" dxfId="103" priority="3">
      <formula>LEN(TRIM(I2))&gt;0</formula>
    </cfRule>
  </conditionalFormatting>
  <conditionalFormatting sqref="J2">
    <cfRule type="notContainsBlanks" dxfId="102" priority="2">
      <formula>LEN(TRIM(J2))&gt;0</formula>
    </cfRule>
  </conditionalFormatting>
  <conditionalFormatting sqref="E4:J74">
    <cfRule type="cellIs" dxfId="101" priority="1" operator="equal">
      <formula>0</formula>
    </cfRule>
  </conditionalFormatting>
  <pageMargins left="0.7" right="0.7" top="0.75" bottom="0.75" header="0.3" footer="0.3"/>
  <drawing r:id="rId1"/>
  <picture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N74"/>
  <sheetViews>
    <sheetView showGridLines="0" showRowColHeaders="0" zoomScale="120" zoomScaleNormal="120" workbookViewId="0">
      <pane ySplit="3" topLeftCell="A5" activePane="bottomLeft" state="frozen"/>
      <selection activeCell="P22" sqref="P22"/>
      <selection pane="bottomLeft" activeCell="E5" sqref="E5"/>
    </sheetView>
  </sheetViews>
  <sheetFormatPr defaultColWidth="9" defaultRowHeight="21"/>
  <cols>
    <col min="1" max="1" width="5.1796875" style="270" customWidth="1"/>
    <col min="2" max="2" width="5.1796875" style="277" customWidth="1"/>
    <col min="3" max="3" width="14.7265625" style="270" customWidth="1"/>
    <col min="4" max="4" width="21.1796875" style="270" customWidth="1"/>
    <col min="5" max="10" width="10.81640625" style="270" customWidth="1"/>
    <col min="11" max="11" width="8.26953125" style="276" customWidth="1"/>
    <col min="12" max="14" width="8.26953125" style="270" customWidth="1"/>
    <col min="15" max="15" width="9" style="270" customWidth="1"/>
    <col min="16" max="16384" width="9" style="270"/>
  </cols>
  <sheetData>
    <row r="1" spans="2:14" s="269" customFormat="1" ht="18.75" customHeight="1">
      <c r="B1" s="481" t="s">
        <v>0</v>
      </c>
      <c r="C1" s="492" t="s">
        <v>1</v>
      </c>
      <c r="D1" s="492" t="s">
        <v>42</v>
      </c>
      <c r="E1" s="482" t="s">
        <v>137</v>
      </c>
      <c r="F1" s="483"/>
      <c r="G1" s="483"/>
      <c r="H1" s="483"/>
      <c r="I1" s="483"/>
      <c r="J1" s="484"/>
      <c r="K1" s="279">
        <f>SUM(E3:J3)</f>
        <v>0</v>
      </c>
      <c r="L1" s="485" t="s">
        <v>103</v>
      </c>
      <c r="M1" s="485"/>
      <c r="N1" s="272">
        <f>ข้อมูล!L14</f>
        <v>0</v>
      </c>
    </row>
    <row r="2" spans="2:14" s="269" customFormat="1" ht="18.75" customHeight="1" thickBot="1">
      <c r="B2" s="481"/>
      <c r="C2" s="492"/>
      <c r="D2" s="492"/>
      <c r="E2" s="273" t="str">
        <f>IF(ข้อมูล!M14=1,ข้อมูล!M2," ")</f>
        <v xml:space="preserve"> </v>
      </c>
      <c r="F2" s="273" t="str">
        <f>IF(ข้อมูล!N14=1,ข้อมูล!N2," ")</f>
        <v xml:space="preserve"> </v>
      </c>
      <c r="G2" s="273" t="str">
        <f>IF(ข้อมูล!O14=1,ข้อมูล!O2," ")</f>
        <v xml:space="preserve"> </v>
      </c>
      <c r="H2" s="273" t="str">
        <f>IF(ข้อมูล!P14=1,ข้อมูล!P2," ")</f>
        <v xml:space="preserve"> </v>
      </c>
      <c r="I2" s="273" t="str">
        <f>IF(ข้อมูล!Q14=1,ข้อมูล!Q2," ")</f>
        <v xml:space="preserve"> </v>
      </c>
      <c r="J2" s="273" t="str">
        <f>IF(ข้อมูล!R14=1,ข้อมูล!R2," ")</f>
        <v xml:space="preserve"> </v>
      </c>
      <c r="K2" s="280"/>
      <c r="L2" s="485"/>
      <c r="M2" s="485"/>
      <c r="N2" s="274" t="s">
        <v>13</v>
      </c>
    </row>
    <row r="3" spans="2:14" s="269" customFormat="1" ht="18" customHeight="1">
      <c r="B3" s="481"/>
      <c r="C3" s="492"/>
      <c r="D3" s="492"/>
      <c r="E3" s="273">
        <f>IF(ข้อมูล!M14=1,ข้อมูล!C15,0)</f>
        <v>0</v>
      </c>
      <c r="F3" s="273">
        <f>IF(ข้อมูล!N14=1,ข้อมูล!C16,0)</f>
        <v>0</v>
      </c>
      <c r="G3" s="273">
        <f>IF(ข้อมูล!O14=1,ข้อมูล!C17,0)</f>
        <v>0</v>
      </c>
      <c r="H3" s="273">
        <f>IF(ข้อมูล!P14=1,ข้อมูล!C18,0)</f>
        <v>0</v>
      </c>
      <c r="I3" s="273">
        <f>IF(ข้อมูล!Q14=1,ข้อมูล!C19,0)</f>
        <v>0</v>
      </c>
      <c r="J3" s="273">
        <f>IF(ข้อมูล!R14=1,ข้อมูล!C20,0)</f>
        <v>0</v>
      </c>
      <c r="K3" s="488">
        <f>ข้อมูล!K14</f>
        <v>0</v>
      </c>
      <c r="L3" s="488"/>
      <c r="M3" s="488"/>
      <c r="N3" s="488"/>
    </row>
    <row r="4" spans="2:14">
      <c r="B4" s="275" t="str">
        <f>ข้อมูลนักศึกษา!B5</f>
        <v/>
      </c>
      <c r="C4" s="284" t="str">
        <f>IF(B4="","",ข้อมูลนักศึกษา!C5)</f>
        <v/>
      </c>
      <c r="D4" s="284" t="str">
        <f>IF(B4="","",ข้อมูลนักศึกษา!D5)</f>
        <v/>
      </c>
      <c r="E4" s="37"/>
      <c r="F4" s="37"/>
      <c r="G4" s="37"/>
      <c r="H4" s="37"/>
      <c r="I4" s="37"/>
      <c r="J4" s="37"/>
      <c r="K4" s="278" t="e">
        <f>(((E4*ข้อมูล!J34)+(F4*ข้อมูล!J35)+(G4*ข้อมูล!J36)+(H4*ข้อมูล!J37)+(I4*ข้อมูล!J38)+(J4*ข้อมูล!J39))*100)/K1</f>
        <v>#DIV/0!</v>
      </c>
    </row>
    <row r="5" spans="2:14">
      <c r="B5" s="275" t="str">
        <f>ข้อมูลนักศึกษา!B6</f>
        <v/>
      </c>
      <c r="C5" s="284" t="str">
        <f>IF(B5="","",ข้อมูลนักศึกษา!C6)</f>
        <v/>
      </c>
      <c r="D5" s="284" t="str">
        <f>IF(B5="","",ข้อมูลนักศึกษา!D6)</f>
        <v/>
      </c>
      <c r="E5" s="37"/>
      <c r="F5" s="37"/>
      <c r="G5" s="37"/>
      <c r="H5" s="37"/>
      <c r="I5" s="37"/>
      <c r="J5" s="37"/>
      <c r="K5" s="278" t="e">
        <f>(((E5*ข้อมูล!J34)+(F5*ข้อมูล!J35)+(G5*ข้อมูล!J36)+(H5*ข้อมูล!J37)+(I5*ข้อมูล!J38)+(J5*ข้อมูล!J39))*100)/K1</f>
        <v>#DIV/0!</v>
      </c>
      <c r="L5" s="486" t="s">
        <v>74</v>
      </c>
      <c r="M5" s="486"/>
    </row>
    <row r="6" spans="2:14">
      <c r="B6" s="275" t="str">
        <f>ข้อมูลนักศึกษา!B7</f>
        <v/>
      </c>
      <c r="C6" s="284" t="str">
        <f>IF(B6="","",ข้อมูลนักศึกษา!C7)</f>
        <v/>
      </c>
      <c r="D6" s="284" t="str">
        <f>IF(B6="","",ข้อมูลนักศึกษา!D7)</f>
        <v/>
      </c>
      <c r="E6" s="37"/>
      <c r="F6" s="37"/>
      <c r="G6" s="37"/>
      <c r="H6" s="37"/>
      <c r="I6" s="37"/>
      <c r="J6" s="37"/>
      <c r="K6" s="278" t="e">
        <f>(((E6*ข้อมูล!J34)+(F6*ข้อมูล!J35)+(G6*ข้อมูล!J36)+(H6*ข้อมูล!J37)+(I6*ข้อมูล!J38)+(J6*ข้อมูล!J39))*100)/K1</f>
        <v>#DIV/0!</v>
      </c>
      <c r="L6" s="489" t="s">
        <v>134</v>
      </c>
      <c r="M6" s="489"/>
    </row>
    <row r="7" spans="2:14">
      <c r="B7" s="275" t="str">
        <f>ข้อมูลนักศึกษา!B8</f>
        <v/>
      </c>
      <c r="C7" s="284" t="str">
        <f>IF(B7="","",ข้อมูลนักศึกษา!C8)</f>
        <v/>
      </c>
      <c r="D7" s="284" t="str">
        <f>IF(B7="","",ข้อมูลนักศึกษา!D8)</f>
        <v/>
      </c>
      <c r="E7" s="37"/>
      <c r="F7" s="37"/>
      <c r="G7" s="37"/>
      <c r="H7" s="37"/>
      <c r="I7" s="37"/>
      <c r="J7" s="37"/>
      <c r="K7" s="278" t="e">
        <f>(((E7*ข้อมูล!J34)+(F7*ข้อมูล!J35)+(G7*ข้อมูล!J36)+(H7*ข้อมูล!J37)+(I7*ข้อมูล!J38)+(J7*ข้อมูล!J39))*100)/K1</f>
        <v>#DIV/0!</v>
      </c>
      <c r="L7" s="486" t="s">
        <v>136</v>
      </c>
      <c r="M7" s="490"/>
    </row>
    <row r="8" spans="2:14">
      <c r="B8" s="275" t="str">
        <f>ข้อมูลนักศึกษา!B9</f>
        <v/>
      </c>
      <c r="C8" s="284" t="str">
        <f>IF(B8="","",ข้อมูลนักศึกษา!C9)</f>
        <v/>
      </c>
      <c r="D8" s="284" t="str">
        <f>IF(B8="","",ข้อมูลนักศึกษา!D9)</f>
        <v/>
      </c>
      <c r="E8" s="37"/>
      <c r="F8" s="37"/>
      <c r="G8" s="37"/>
      <c r="H8" s="37"/>
      <c r="I8" s="37"/>
      <c r="J8" s="37"/>
      <c r="K8" s="278" t="e">
        <f>(((E8*ข้อมูล!J34)+(F8*ข้อมูล!J35)+(G8*ข้อมูล!J36)+(H8*ข้อมูล!J37)+(I8*ข้อมูล!J38)+(J8*ข้อมูล!J39))*100)/K1</f>
        <v>#DIV/0!</v>
      </c>
      <c r="L8" s="491" t="s">
        <v>77</v>
      </c>
      <c r="M8" s="491"/>
    </row>
    <row r="9" spans="2:14">
      <c r="B9" s="275" t="str">
        <f>ข้อมูลนักศึกษา!B10</f>
        <v/>
      </c>
      <c r="C9" s="284" t="str">
        <f>IF(B9="","",ข้อมูลนักศึกษา!C10)</f>
        <v/>
      </c>
      <c r="D9" s="284" t="str">
        <f>IF(B9="","",ข้อมูลนักศึกษา!D10)</f>
        <v/>
      </c>
      <c r="E9" s="37"/>
      <c r="F9" s="37"/>
      <c r="G9" s="37"/>
      <c r="H9" s="37"/>
      <c r="I9" s="37"/>
      <c r="J9" s="37"/>
      <c r="K9" s="278" t="e">
        <f>(((E9*ข้อมูล!J34)+(F9*ข้อมูล!J35)+(G9*ข้อมูล!J36)+(H9*ข้อมูล!J37)+(I9*ข้อมูล!J38)+(J9*ข้อมูล!J39))*100)/K1</f>
        <v>#DIV/0!</v>
      </c>
    </row>
    <row r="10" spans="2:14">
      <c r="B10" s="275" t="str">
        <f>ข้อมูลนักศึกษา!B11</f>
        <v/>
      </c>
      <c r="C10" s="284" t="str">
        <f>IF(B10="","",ข้อมูลนักศึกษา!C11)</f>
        <v/>
      </c>
      <c r="D10" s="284" t="str">
        <f>IF(B10="","",ข้อมูลนักศึกษา!D11)</f>
        <v/>
      </c>
      <c r="E10" s="37"/>
      <c r="F10" s="37"/>
      <c r="G10" s="37"/>
      <c r="H10" s="37"/>
      <c r="I10" s="37"/>
      <c r="J10" s="37"/>
      <c r="K10" s="278" t="e">
        <f>(((E10*ข้อมูล!J34)+(F10*ข้อมูล!J35)+(G10*ข้อมูล!J36)+(H10*ข้อมูล!J37)+(I10*ข้อมูล!J38)+(J10*ข้อมูล!J39))*100)/K1</f>
        <v>#DIV/0!</v>
      </c>
    </row>
    <row r="11" spans="2:14">
      <c r="B11" s="275" t="str">
        <f>ข้อมูลนักศึกษา!B12</f>
        <v/>
      </c>
      <c r="C11" s="284" t="str">
        <f>IF(B11="","",ข้อมูลนักศึกษา!C12)</f>
        <v/>
      </c>
      <c r="D11" s="284" t="str">
        <f>IF(B11="","",ข้อมูลนักศึกษา!D12)</f>
        <v/>
      </c>
      <c r="E11" s="37"/>
      <c r="F11" s="37"/>
      <c r="G11" s="37"/>
      <c r="H11" s="37"/>
      <c r="I11" s="37"/>
      <c r="J11" s="37"/>
      <c r="K11" s="278" t="e">
        <f>(((E11*ข้อมูล!J34)+(F11*ข้อมูล!J35)+(G11*ข้อมูล!J36)+(H11*ข้อมูล!J37)+(I11*ข้อมูล!J38)+(J11*ข้อมูล!J39))*100)/K1</f>
        <v>#DIV/0!</v>
      </c>
    </row>
    <row r="12" spans="2:14">
      <c r="B12" s="275" t="str">
        <f>ข้อมูลนักศึกษา!B13</f>
        <v/>
      </c>
      <c r="C12" s="284" t="str">
        <f>IF(B12="","",ข้อมูลนักศึกษา!C13)</f>
        <v/>
      </c>
      <c r="D12" s="284" t="str">
        <f>IF(B12="","",ข้อมูลนักศึกษา!D13)</f>
        <v/>
      </c>
      <c r="E12" s="37"/>
      <c r="F12" s="37"/>
      <c r="G12" s="37"/>
      <c r="H12" s="37"/>
      <c r="I12" s="37"/>
      <c r="J12" s="37"/>
      <c r="K12" s="278" t="e">
        <f>(((E12*ข้อมูล!J34)+(F12*ข้อมูล!J35)+(G12*ข้อมูล!J36)+(H12*ข้อมูล!J37)+(I12*ข้อมูล!J38)+(J12*ข้อมูล!J39))*100)/K1</f>
        <v>#DIV/0!</v>
      </c>
    </row>
    <row r="13" spans="2:14">
      <c r="B13" s="275" t="str">
        <f>ข้อมูลนักศึกษา!B14</f>
        <v/>
      </c>
      <c r="C13" s="284" t="str">
        <f>IF(B13="","",ข้อมูลนักศึกษา!C14)</f>
        <v/>
      </c>
      <c r="D13" s="284" t="str">
        <f>IF(B13="","",ข้อมูลนักศึกษา!D14)</f>
        <v/>
      </c>
      <c r="E13" s="37"/>
      <c r="F13" s="37"/>
      <c r="G13" s="37"/>
      <c r="H13" s="37"/>
      <c r="I13" s="37"/>
      <c r="J13" s="37"/>
      <c r="K13" s="278" t="e">
        <f>(((E13*ข้อมูล!J34)+(F13*ข้อมูล!J35)+(G13*ข้อมูล!J36)+(H13*ข้อมูล!J37)+(I13*ข้อมูล!J38)+(J13*ข้อมูล!J39))*100)/K1</f>
        <v>#DIV/0!</v>
      </c>
    </row>
    <row r="14" spans="2:14">
      <c r="B14" s="275" t="str">
        <f>ข้อมูลนักศึกษา!B15</f>
        <v/>
      </c>
      <c r="C14" s="284" t="str">
        <f>IF(B14="","",ข้อมูลนักศึกษา!C15)</f>
        <v/>
      </c>
      <c r="D14" s="284" t="str">
        <f>IF(B14="","",ข้อมูลนักศึกษา!D15)</f>
        <v/>
      </c>
      <c r="E14" s="37"/>
      <c r="F14" s="37"/>
      <c r="G14" s="37"/>
      <c r="H14" s="37"/>
      <c r="I14" s="37"/>
      <c r="J14" s="37"/>
      <c r="K14" s="278" t="e">
        <f>(((E14*ข้อมูล!J34)+(F14*ข้อมูล!J35)+(G14*ข้อมูล!J36)+(H14*ข้อมูล!J37)+(I14*ข้อมูล!J38)+(J14*ข้อมูล!J39))*100)/K1</f>
        <v>#DIV/0!</v>
      </c>
    </row>
    <row r="15" spans="2:14">
      <c r="B15" s="275" t="str">
        <f>ข้อมูลนักศึกษา!B16</f>
        <v/>
      </c>
      <c r="C15" s="284" t="str">
        <f>IF(B15="","",ข้อมูลนักศึกษา!C16)</f>
        <v/>
      </c>
      <c r="D15" s="284" t="str">
        <f>IF(B15="","",ข้อมูลนักศึกษา!D16)</f>
        <v/>
      </c>
      <c r="E15" s="37"/>
      <c r="F15" s="37"/>
      <c r="G15" s="37"/>
      <c r="H15" s="37"/>
      <c r="I15" s="37"/>
      <c r="J15" s="37"/>
      <c r="K15" s="278" t="e">
        <f>(((E15*ข้อมูล!J34)+(F15*ข้อมูล!J35)+(G15*ข้อมูล!J36)+(H15*ข้อมูล!J37)+(I15*ข้อมูล!J38)+(J15*ข้อมูล!J39))*100)/K1</f>
        <v>#DIV/0!</v>
      </c>
    </row>
    <row r="16" spans="2:14">
      <c r="B16" s="275" t="str">
        <f>ข้อมูลนักศึกษา!B17</f>
        <v/>
      </c>
      <c r="C16" s="284" t="str">
        <f>IF(B16="","",ข้อมูลนักศึกษา!C17)</f>
        <v/>
      </c>
      <c r="D16" s="284" t="str">
        <f>IF(B16="","",ข้อมูลนักศึกษา!D17)</f>
        <v/>
      </c>
      <c r="E16" s="37"/>
      <c r="F16" s="37"/>
      <c r="G16" s="37"/>
      <c r="H16" s="37"/>
      <c r="I16" s="37"/>
      <c r="J16" s="37"/>
      <c r="K16" s="278" t="e">
        <f>(((E16*ข้อมูล!J34)+(F16*ข้อมูล!J35)+(G16*ข้อมูล!J36)+(H16*ข้อมูล!J37)+(I16*ข้อมูล!J38)+(J16*ข้อมูล!J39))*100)/K1</f>
        <v>#DIV/0!</v>
      </c>
    </row>
    <row r="17" spans="2:11">
      <c r="B17" s="275" t="str">
        <f>ข้อมูลนักศึกษา!B18</f>
        <v/>
      </c>
      <c r="C17" s="284" t="str">
        <f>IF(B17="","",ข้อมูลนักศึกษา!C18)</f>
        <v/>
      </c>
      <c r="D17" s="284" t="str">
        <f>IF(B17="","",ข้อมูลนักศึกษา!D18)</f>
        <v/>
      </c>
      <c r="E17" s="37"/>
      <c r="F17" s="37"/>
      <c r="G17" s="37"/>
      <c r="H17" s="37"/>
      <c r="I17" s="37"/>
      <c r="J17" s="37"/>
      <c r="K17" s="278" t="e">
        <f>(((E17*ข้อมูล!J34)+(F17*ข้อมูล!J35)+(G17*ข้อมูล!J36)+(H17*ข้อมูล!J37)+(I17*ข้อมูล!J38)+(J17*ข้อมูล!J39))*100)/K1</f>
        <v>#DIV/0!</v>
      </c>
    </row>
    <row r="18" spans="2:11">
      <c r="B18" s="275" t="str">
        <f>ข้อมูลนักศึกษา!B19</f>
        <v/>
      </c>
      <c r="C18" s="284" t="str">
        <f>IF(B18="","",ข้อมูลนักศึกษา!C19)</f>
        <v/>
      </c>
      <c r="D18" s="284" t="str">
        <f>IF(B18="","",ข้อมูลนักศึกษา!D19)</f>
        <v/>
      </c>
      <c r="E18" s="37"/>
      <c r="F18" s="37"/>
      <c r="G18" s="37"/>
      <c r="H18" s="37"/>
      <c r="I18" s="37"/>
      <c r="J18" s="37"/>
      <c r="K18" s="278" t="e">
        <f>(((E18*ข้อมูล!J34)+(F18*ข้อมูล!J35)+(G18*ข้อมูล!J36)+(H18*ข้อมูล!J37)+(I18*ข้อมูล!J38)+(J18*ข้อมูล!J39))*100)/K1</f>
        <v>#DIV/0!</v>
      </c>
    </row>
    <row r="19" spans="2:11">
      <c r="B19" s="275" t="str">
        <f>ข้อมูลนักศึกษา!B20</f>
        <v/>
      </c>
      <c r="C19" s="284" t="str">
        <f>IF(B19="","",ข้อมูลนักศึกษา!C20)</f>
        <v/>
      </c>
      <c r="D19" s="284" t="str">
        <f>IF(B19="","",ข้อมูลนักศึกษา!D20)</f>
        <v/>
      </c>
      <c r="E19" s="37"/>
      <c r="F19" s="37"/>
      <c r="G19" s="37"/>
      <c r="H19" s="37"/>
      <c r="I19" s="37"/>
      <c r="J19" s="37"/>
      <c r="K19" s="278" t="e">
        <f>(((E19*ข้อมูล!J34)+(F19*ข้อมูล!J35)+(G19*ข้อมูล!J36)+(H19*ข้อมูล!J37)+(I19*ข้อมูล!J38)+(J19*ข้อมูล!J39))*100)/K1</f>
        <v>#DIV/0!</v>
      </c>
    </row>
    <row r="20" spans="2:11">
      <c r="B20" s="275" t="str">
        <f>ข้อมูลนักศึกษา!B21</f>
        <v/>
      </c>
      <c r="C20" s="284" t="str">
        <f>IF(B20="","",ข้อมูลนักศึกษา!C21)</f>
        <v/>
      </c>
      <c r="D20" s="284" t="str">
        <f>IF(B20="","",ข้อมูลนักศึกษา!D21)</f>
        <v/>
      </c>
      <c r="E20" s="37"/>
      <c r="F20" s="37"/>
      <c r="G20" s="37"/>
      <c r="H20" s="37"/>
      <c r="I20" s="37"/>
      <c r="J20" s="37"/>
      <c r="K20" s="278" t="e">
        <f>(((E20*ข้อมูล!J34)+(F20*ข้อมูล!J35)+(G20*ข้อมูล!J36)+(H20*ข้อมูล!J37)+(I20*ข้อมูล!J38)+(J20*ข้อมูล!J39))*100)/K1</f>
        <v>#DIV/0!</v>
      </c>
    </row>
    <row r="21" spans="2:11">
      <c r="B21" s="275" t="str">
        <f>ข้อมูลนักศึกษา!B22</f>
        <v/>
      </c>
      <c r="C21" s="284" t="str">
        <f>IF(B21="","",ข้อมูลนักศึกษา!C22)</f>
        <v/>
      </c>
      <c r="D21" s="284" t="str">
        <f>IF(B21="","",ข้อมูลนักศึกษา!D22)</f>
        <v/>
      </c>
      <c r="E21" s="37"/>
      <c r="F21" s="37"/>
      <c r="G21" s="37"/>
      <c r="H21" s="37"/>
      <c r="I21" s="37"/>
      <c r="J21" s="37"/>
      <c r="K21" s="278" t="e">
        <f>(((E21*ข้อมูล!J34)+(F21*ข้อมูล!J35)+(G21*ข้อมูล!J36)+(H21*ข้อมูล!J37)+(I21*ข้อมูล!J38)+(J21*ข้อมูล!J39))*100)/K1</f>
        <v>#DIV/0!</v>
      </c>
    </row>
    <row r="22" spans="2:11">
      <c r="B22" s="275" t="str">
        <f>ข้อมูลนักศึกษา!B23</f>
        <v/>
      </c>
      <c r="C22" s="284" t="str">
        <f>IF(B22="","",ข้อมูลนักศึกษา!C23)</f>
        <v/>
      </c>
      <c r="D22" s="284" t="str">
        <f>IF(B22="","",ข้อมูลนักศึกษา!D23)</f>
        <v/>
      </c>
      <c r="E22" s="37"/>
      <c r="F22" s="37"/>
      <c r="G22" s="37"/>
      <c r="H22" s="37"/>
      <c r="I22" s="37"/>
      <c r="J22" s="37"/>
      <c r="K22" s="278" t="e">
        <f>(((E22*ข้อมูล!J34)+(F22*ข้อมูล!J35)+(G22*ข้อมูล!J36)+(H22*ข้อมูล!J37)+(I22*ข้อมูล!J38)+(J22*ข้อมูล!J39))*100)/K1</f>
        <v>#DIV/0!</v>
      </c>
    </row>
    <row r="23" spans="2:11">
      <c r="B23" s="275" t="str">
        <f>ข้อมูลนักศึกษา!B24</f>
        <v/>
      </c>
      <c r="C23" s="284" t="str">
        <f>IF(B23="","",ข้อมูลนักศึกษา!C24)</f>
        <v/>
      </c>
      <c r="D23" s="284" t="str">
        <f>IF(B23="","",ข้อมูลนักศึกษา!D24)</f>
        <v/>
      </c>
      <c r="E23" s="37"/>
      <c r="F23" s="37"/>
      <c r="G23" s="37"/>
      <c r="H23" s="37"/>
      <c r="I23" s="37"/>
      <c r="J23" s="37"/>
      <c r="K23" s="278" t="e">
        <f>(((E23*ข้อมูล!J34)+(F23*ข้อมูล!J35)+(G23*ข้อมูล!J36)+(H23*ข้อมูล!J37)+(I23*ข้อมูล!J38)+(J23*ข้อมูล!J39))*100)/K1</f>
        <v>#DIV/0!</v>
      </c>
    </row>
    <row r="24" spans="2:11">
      <c r="B24" s="275" t="str">
        <f>ข้อมูลนักศึกษา!B25</f>
        <v/>
      </c>
      <c r="C24" s="284" t="str">
        <f>IF(B24="","",ข้อมูลนักศึกษา!C25)</f>
        <v/>
      </c>
      <c r="D24" s="284" t="str">
        <f>IF(B24="","",ข้อมูลนักศึกษา!D25)</f>
        <v/>
      </c>
      <c r="E24" s="37"/>
      <c r="F24" s="37"/>
      <c r="G24" s="37"/>
      <c r="H24" s="37"/>
      <c r="I24" s="37"/>
      <c r="J24" s="37"/>
      <c r="K24" s="278" t="e">
        <f>(((E24*ข้อมูล!J34)+(F24*ข้อมูล!J35)+(G24*ข้อมูล!J36)+(H24*ข้อมูล!J37)+(I24*ข้อมูล!J38)+(J24*ข้อมูล!J39))*100)/K1</f>
        <v>#DIV/0!</v>
      </c>
    </row>
    <row r="25" spans="2:11">
      <c r="B25" s="275" t="str">
        <f>ข้อมูลนักศึกษา!B26</f>
        <v/>
      </c>
      <c r="C25" s="284" t="str">
        <f>IF(B25="","",ข้อมูลนักศึกษา!C26)</f>
        <v/>
      </c>
      <c r="D25" s="284" t="str">
        <f>IF(B25="","",ข้อมูลนักศึกษา!D26)</f>
        <v/>
      </c>
      <c r="E25" s="37"/>
      <c r="F25" s="37"/>
      <c r="G25" s="37"/>
      <c r="H25" s="37"/>
      <c r="I25" s="37"/>
      <c r="J25" s="37"/>
      <c r="K25" s="278" t="e">
        <f>(((E25*ข้อมูล!J34)+(F25*ข้อมูล!J35)+(G25*ข้อมูล!J36)+(H25*ข้อมูล!J37)+(I25*ข้อมูล!J38)+(J25*ข้อมูล!J39))*100)/K1</f>
        <v>#DIV/0!</v>
      </c>
    </row>
    <row r="26" spans="2:11">
      <c r="B26" s="275" t="str">
        <f>ข้อมูลนักศึกษา!B27</f>
        <v/>
      </c>
      <c r="C26" s="284" t="str">
        <f>IF(B26="","",ข้อมูลนักศึกษา!C27)</f>
        <v/>
      </c>
      <c r="D26" s="284" t="str">
        <f>IF(B26="","",ข้อมูลนักศึกษา!D27)</f>
        <v/>
      </c>
      <c r="E26" s="37"/>
      <c r="F26" s="37"/>
      <c r="G26" s="37"/>
      <c r="H26" s="37"/>
      <c r="I26" s="37"/>
      <c r="J26" s="37"/>
      <c r="K26" s="278" t="e">
        <f>(((E26*ข้อมูล!J34)+(F26*ข้อมูล!J35)+(G26*ข้อมูล!J36)+(H26*ข้อมูล!J37)+(I26*ข้อมูล!J38)+(J26*ข้อมูล!J39))*100)/K1</f>
        <v>#DIV/0!</v>
      </c>
    </row>
    <row r="27" spans="2:11">
      <c r="B27" s="275" t="str">
        <f>ข้อมูลนักศึกษา!B28</f>
        <v/>
      </c>
      <c r="C27" s="284" t="str">
        <f>IF(B27="","",ข้อมูลนักศึกษา!C28)</f>
        <v/>
      </c>
      <c r="D27" s="284" t="str">
        <f>IF(B27="","",ข้อมูลนักศึกษา!D28)</f>
        <v/>
      </c>
      <c r="E27" s="37"/>
      <c r="F27" s="37"/>
      <c r="G27" s="37"/>
      <c r="H27" s="37"/>
      <c r="I27" s="37"/>
      <c r="J27" s="37"/>
      <c r="K27" s="278" t="e">
        <f>(((E27*ข้อมูล!J34)+(F27*ข้อมูล!J35)+(G27*ข้อมูล!J36)+(H27*ข้อมูล!J37)+(I27*ข้อมูล!J38)+(J27*ข้อมูล!J39))*100)/K1</f>
        <v>#DIV/0!</v>
      </c>
    </row>
    <row r="28" spans="2:11">
      <c r="B28" s="275" t="str">
        <f>ข้อมูลนักศึกษา!B29</f>
        <v/>
      </c>
      <c r="C28" s="284" t="str">
        <f>IF(B28="","",ข้อมูลนักศึกษา!C29)</f>
        <v/>
      </c>
      <c r="D28" s="284" t="str">
        <f>IF(B28="","",ข้อมูลนักศึกษา!D29)</f>
        <v/>
      </c>
      <c r="E28" s="37"/>
      <c r="F28" s="37"/>
      <c r="G28" s="37"/>
      <c r="H28" s="37"/>
      <c r="I28" s="37"/>
      <c r="J28" s="37"/>
      <c r="K28" s="278" t="e">
        <f>(((E28*ข้อมูล!J34)+(F28*ข้อมูล!J35)+(G28*ข้อมูล!J36)+(H28*ข้อมูล!J37)+(I28*ข้อมูล!J38)+(J28*ข้อมูล!J39))*100)/K1</f>
        <v>#DIV/0!</v>
      </c>
    </row>
    <row r="29" spans="2:11">
      <c r="B29" s="275" t="str">
        <f>ข้อมูลนักศึกษา!B30</f>
        <v/>
      </c>
      <c r="C29" s="284" t="str">
        <f>IF(B29="","",ข้อมูลนักศึกษา!C30)</f>
        <v/>
      </c>
      <c r="D29" s="284" t="str">
        <f>IF(B29="","",ข้อมูลนักศึกษา!D30)</f>
        <v/>
      </c>
      <c r="E29" s="37"/>
      <c r="F29" s="37"/>
      <c r="G29" s="37"/>
      <c r="H29" s="37"/>
      <c r="I29" s="37"/>
      <c r="J29" s="37"/>
      <c r="K29" s="278" t="e">
        <f>(((E29*ข้อมูล!J34)+(F29*ข้อมูล!J35)+(G29*ข้อมูล!J36)+(H29*ข้อมูล!J37)+(I29*ข้อมูล!J38)+(J29*ข้อมูล!J39))*100)/K1</f>
        <v>#DIV/0!</v>
      </c>
    </row>
    <row r="30" spans="2:11">
      <c r="B30" s="275" t="str">
        <f>ข้อมูลนักศึกษา!B31</f>
        <v/>
      </c>
      <c r="C30" s="284" t="str">
        <f>IF(B30="","",ข้อมูลนักศึกษา!C31)</f>
        <v/>
      </c>
      <c r="D30" s="284" t="str">
        <f>IF(B30="","",ข้อมูลนักศึกษา!D31)</f>
        <v/>
      </c>
      <c r="E30" s="37"/>
      <c r="F30" s="37"/>
      <c r="G30" s="37"/>
      <c r="H30" s="37"/>
      <c r="I30" s="37"/>
      <c r="J30" s="37"/>
      <c r="K30" s="278" t="e">
        <f>(((E30*ข้อมูล!J34)+(F30*ข้อมูล!J35)+(G30*ข้อมูล!J36)+(H30*ข้อมูล!J37)+(I30*ข้อมูล!J38)+(J30*ข้อมูล!J39))*100)/K1</f>
        <v>#DIV/0!</v>
      </c>
    </row>
    <row r="31" spans="2:11">
      <c r="B31" s="275" t="str">
        <f>ข้อมูลนักศึกษา!B32</f>
        <v/>
      </c>
      <c r="C31" s="284" t="str">
        <f>IF(B31="","",ข้อมูลนักศึกษา!C32)</f>
        <v/>
      </c>
      <c r="D31" s="284" t="str">
        <f>IF(B31="","",ข้อมูลนักศึกษา!D32)</f>
        <v/>
      </c>
      <c r="E31" s="37"/>
      <c r="F31" s="37"/>
      <c r="G31" s="37"/>
      <c r="H31" s="37"/>
      <c r="I31" s="37"/>
      <c r="J31" s="37"/>
      <c r="K31" s="278" t="e">
        <f>(((E31*ข้อมูล!J34)+(F31*ข้อมูล!J35)+(G31*ข้อมูล!J36)+(H31*ข้อมูล!J37)+(I31*ข้อมูล!J38)+(J31*ข้อมูล!J39))*100)/K1</f>
        <v>#DIV/0!</v>
      </c>
    </row>
    <row r="32" spans="2:11">
      <c r="B32" s="275" t="str">
        <f>ข้อมูลนักศึกษา!B33</f>
        <v/>
      </c>
      <c r="C32" s="284" t="str">
        <f>IF(B32="","",ข้อมูลนักศึกษา!C33)</f>
        <v/>
      </c>
      <c r="D32" s="284" t="str">
        <f>IF(B32="","",ข้อมูลนักศึกษา!D33)</f>
        <v/>
      </c>
      <c r="E32" s="37"/>
      <c r="F32" s="37"/>
      <c r="G32" s="37"/>
      <c r="H32" s="37"/>
      <c r="I32" s="37"/>
      <c r="J32" s="37"/>
      <c r="K32" s="278" t="e">
        <f>(((E32*ข้อมูล!J34)+(F32*ข้อมูล!J35)+(G32*ข้อมูล!J36)+(H32*ข้อมูล!J37)+(I32*ข้อมูล!J38)+(J32*ข้อมูล!J39))*100)/K1</f>
        <v>#DIV/0!</v>
      </c>
    </row>
    <row r="33" spans="2:11">
      <c r="B33" s="275" t="str">
        <f>ข้อมูลนักศึกษา!B34</f>
        <v/>
      </c>
      <c r="C33" s="284" t="str">
        <f>IF(B33="","",ข้อมูลนักศึกษา!C34)</f>
        <v/>
      </c>
      <c r="D33" s="284" t="str">
        <f>IF(B33="","",ข้อมูลนักศึกษา!D34)</f>
        <v/>
      </c>
      <c r="E33" s="37"/>
      <c r="F33" s="37"/>
      <c r="G33" s="37"/>
      <c r="H33" s="37"/>
      <c r="I33" s="37"/>
      <c r="J33" s="37"/>
      <c r="K33" s="278" t="e">
        <f>(((E33*ข้อมูล!J34)+(F33*ข้อมูล!J35)+(G33*ข้อมูล!J36)+(H33*ข้อมูล!J37)+(I33*ข้อมูล!J38)+(J33*ข้อมูล!J39))*100)/K1</f>
        <v>#DIV/0!</v>
      </c>
    </row>
    <row r="34" spans="2:11">
      <c r="B34" s="275" t="str">
        <f>ข้อมูลนักศึกษา!B35</f>
        <v/>
      </c>
      <c r="C34" s="284" t="str">
        <f>IF(B34="","",ข้อมูลนักศึกษา!C35)</f>
        <v/>
      </c>
      <c r="D34" s="284" t="str">
        <f>IF(B34="","",ข้อมูลนักศึกษา!D35)</f>
        <v/>
      </c>
      <c r="E34" s="37"/>
      <c r="F34" s="37"/>
      <c r="G34" s="37"/>
      <c r="H34" s="37"/>
      <c r="I34" s="37"/>
      <c r="J34" s="37"/>
      <c r="K34" s="278" t="e">
        <f>(((E34*ข้อมูล!J34)+(F34*ข้อมูล!J35)+(G34*ข้อมูล!J36)+(H34*ข้อมูล!J37)+(I34*ข้อมูล!J38)+(J34*ข้อมูล!J39))*100)/K1</f>
        <v>#DIV/0!</v>
      </c>
    </row>
    <row r="35" spans="2:11">
      <c r="B35" s="275" t="str">
        <f>ข้อมูลนักศึกษา!B36</f>
        <v/>
      </c>
      <c r="C35" s="284" t="str">
        <f>IF(B35="","",ข้อมูลนักศึกษา!C36)</f>
        <v/>
      </c>
      <c r="D35" s="284" t="str">
        <f>IF(B35="","",ข้อมูลนักศึกษา!D36)</f>
        <v/>
      </c>
      <c r="E35" s="37"/>
      <c r="F35" s="37"/>
      <c r="G35" s="37"/>
      <c r="H35" s="37"/>
      <c r="I35" s="37"/>
      <c r="J35" s="37"/>
      <c r="K35" s="278" t="e">
        <f>(((E35*ข้อมูล!J34)+(F35*ข้อมูล!J35)+(G35*ข้อมูล!J36)+(H35*ข้อมูล!J37)+(I35*ข้อมูล!J38)+(J35*ข้อมูล!J39))*100)/K1</f>
        <v>#DIV/0!</v>
      </c>
    </row>
    <row r="36" spans="2:11">
      <c r="B36" s="275" t="str">
        <f>ข้อมูลนักศึกษา!B37</f>
        <v/>
      </c>
      <c r="C36" s="284" t="str">
        <f>IF(B36="","",ข้อมูลนักศึกษา!C37)</f>
        <v/>
      </c>
      <c r="D36" s="284" t="str">
        <f>IF(B36="","",ข้อมูลนักศึกษา!D37)</f>
        <v/>
      </c>
      <c r="E36" s="37"/>
      <c r="F36" s="37"/>
      <c r="G36" s="37"/>
      <c r="H36" s="37"/>
      <c r="I36" s="37"/>
      <c r="J36" s="37"/>
      <c r="K36" s="278" t="e">
        <f>(((E36*ข้อมูล!J34)+(F36*ข้อมูล!J35)+(G36*ข้อมูล!J36)+(H36*ข้อมูล!J37)+(I36*ข้อมูล!J38)+(J36*ข้อมูล!J39))*100)/K1</f>
        <v>#DIV/0!</v>
      </c>
    </row>
    <row r="37" spans="2:11">
      <c r="B37" s="275" t="str">
        <f>ข้อมูลนักศึกษา!B38</f>
        <v/>
      </c>
      <c r="C37" s="284" t="str">
        <f>IF(B37="","",ข้อมูลนักศึกษา!C38)</f>
        <v/>
      </c>
      <c r="D37" s="284" t="str">
        <f>IF(B37="","",ข้อมูลนักศึกษา!D38)</f>
        <v/>
      </c>
      <c r="E37" s="37"/>
      <c r="F37" s="37"/>
      <c r="G37" s="37"/>
      <c r="H37" s="37"/>
      <c r="I37" s="37"/>
      <c r="J37" s="37"/>
      <c r="K37" s="278" t="e">
        <f>(((E37*ข้อมูล!J34)+(F37*ข้อมูล!J35)+(G37*ข้อมูล!J36)+(H37*ข้อมูล!J37)+(I37*ข้อมูล!J38)+(J37*ข้อมูล!J39))*100)/K1</f>
        <v>#DIV/0!</v>
      </c>
    </row>
    <row r="38" spans="2:11">
      <c r="B38" s="275" t="str">
        <f>ข้อมูลนักศึกษา!B39</f>
        <v/>
      </c>
      <c r="C38" s="284" t="str">
        <f>IF(B38="","",ข้อมูลนักศึกษา!C39)</f>
        <v/>
      </c>
      <c r="D38" s="284" t="str">
        <f>IF(B38="","",ข้อมูลนักศึกษา!D39)</f>
        <v/>
      </c>
      <c r="E38" s="37"/>
      <c r="F38" s="37"/>
      <c r="G38" s="37"/>
      <c r="H38" s="37"/>
      <c r="I38" s="37"/>
      <c r="J38" s="37"/>
      <c r="K38" s="278" t="e">
        <f>(((E38*ข้อมูล!J34)+(F38*ข้อมูล!J35)+(G38*ข้อมูล!J36)+(H38*ข้อมูล!J37)+(I38*ข้อมูล!J38)+(J38*ข้อมูล!J39))*100)/K1</f>
        <v>#DIV/0!</v>
      </c>
    </row>
    <row r="39" spans="2:11">
      <c r="B39" s="275" t="str">
        <f>ข้อมูลนักศึกษา!B40</f>
        <v/>
      </c>
      <c r="C39" s="284" t="str">
        <f>IF(B39="","",ข้อมูลนักศึกษา!C40)</f>
        <v/>
      </c>
      <c r="D39" s="284" t="str">
        <f>IF(B39="","",ข้อมูลนักศึกษา!D40)</f>
        <v/>
      </c>
      <c r="E39" s="37"/>
      <c r="F39" s="37"/>
      <c r="G39" s="37"/>
      <c r="H39" s="37"/>
      <c r="I39" s="37"/>
      <c r="J39" s="37"/>
      <c r="K39" s="278" t="e">
        <f>(((E39*ข้อมูล!J34)+(F39*ข้อมูล!J35)+(G39*ข้อมูล!J36)+(H39*ข้อมูล!J37)+(I39*ข้อมูล!J38)+(J39*ข้อมูล!J39))*100)/K1</f>
        <v>#DIV/0!</v>
      </c>
    </row>
    <row r="40" spans="2:11">
      <c r="B40" s="275" t="str">
        <f>ข้อมูลนักศึกษา!B41</f>
        <v/>
      </c>
      <c r="C40" s="284" t="str">
        <f>IF(B40="","",ข้อมูลนักศึกษา!C41)</f>
        <v/>
      </c>
      <c r="D40" s="284" t="str">
        <f>IF(B40="","",ข้อมูลนักศึกษา!D41)</f>
        <v/>
      </c>
      <c r="E40" s="37"/>
      <c r="F40" s="37"/>
      <c r="G40" s="37"/>
      <c r="H40" s="37"/>
      <c r="I40" s="37"/>
      <c r="J40" s="37"/>
      <c r="K40" s="278" t="e">
        <f>(((E40*ข้อมูล!J34)+(F40*ข้อมูล!J35)+(G40*ข้อมูล!J36)+(H40*ข้อมูล!J37)+(I40*ข้อมูล!J38)+(J40*ข้อมูล!J39))*100)/K1</f>
        <v>#DIV/0!</v>
      </c>
    </row>
    <row r="41" spans="2:11">
      <c r="B41" s="275" t="str">
        <f>ข้อมูลนักศึกษา!B42</f>
        <v/>
      </c>
      <c r="C41" s="284" t="str">
        <f>IF(B41="","",ข้อมูลนักศึกษา!C42)</f>
        <v/>
      </c>
      <c r="D41" s="284" t="str">
        <f>IF(B41="","",ข้อมูลนักศึกษา!D42)</f>
        <v/>
      </c>
      <c r="E41" s="37"/>
      <c r="F41" s="37"/>
      <c r="G41" s="37"/>
      <c r="H41" s="37"/>
      <c r="I41" s="37"/>
      <c r="J41" s="37"/>
      <c r="K41" s="278" t="e">
        <f>(((E41*ข้อมูล!J34)+(F41*ข้อมูล!J35)+(G41*ข้อมูล!J36)+(H41*ข้อมูล!J37)+(I41*ข้อมูล!J38)+(J41*ข้อมูล!J39))*100)/K1</f>
        <v>#DIV/0!</v>
      </c>
    </row>
    <row r="42" spans="2:11">
      <c r="B42" s="275" t="str">
        <f>ข้อมูลนักศึกษา!B43</f>
        <v/>
      </c>
      <c r="C42" s="284" t="str">
        <f>IF(B42="","",ข้อมูลนักศึกษา!C43)</f>
        <v/>
      </c>
      <c r="D42" s="284" t="str">
        <f>IF(B42="","",ข้อมูลนักศึกษา!D43)</f>
        <v/>
      </c>
      <c r="E42" s="37"/>
      <c r="F42" s="37"/>
      <c r="G42" s="37"/>
      <c r="H42" s="37"/>
      <c r="I42" s="37"/>
      <c r="J42" s="37"/>
      <c r="K42" s="278" t="e">
        <f>(((E42*ข้อมูล!J34)+(F42*ข้อมูล!J35)+(G42*ข้อมูล!J36)+(H42*ข้อมูล!J37)+(I42*ข้อมูล!J38)+(J42*ข้อมูล!J39))*100)/K1</f>
        <v>#DIV/0!</v>
      </c>
    </row>
    <row r="43" spans="2:11">
      <c r="B43" s="275" t="str">
        <f>ข้อมูลนักศึกษา!B44</f>
        <v/>
      </c>
      <c r="C43" s="284" t="str">
        <f>IF(B43="","",ข้อมูลนักศึกษา!C44)</f>
        <v/>
      </c>
      <c r="D43" s="284" t="str">
        <f>IF(B43="","",ข้อมูลนักศึกษา!D44)</f>
        <v/>
      </c>
      <c r="E43" s="37"/>
      <c r="F43" s="37"/>
      <c r="G43" s="37"/>
      <c r="H43" s="37"/>
      <c r="I43" s="37"/>
      <c r="J43" s="37"/>
      <c r="K43" s="278" t="e">
        <f>(((E43*ข้อมูล!J34)+(F43*ข้อมูล!J35)+(G43*ข้อมูล!J36)+(H43*ข้อมูล!J37)+(I43*ข้อมูล!J38)+(J43*ข้อมูล!J39))*100)/K1</f>
        <v>#DIV/0!</v>
      </c>
    </row>
    <row r="44" spans="2:11">
      <c r="B44" s="275" t="str">
        <f>ข้อมูลนักศึกษา!B45</f>
        <v/>
      </c>
      <c r="C44" s="284" t="str">
        <f>IF(B44="","",ข้อมูลนักศึกษา!C45)</f>
        <v/>
      </c>
      <c r="D44" s="284" t="str">
        <f>IF(B44="","",ข้อมูลนักศึกษา!D45)</f>
        <v/>
      </c>
      <c r="E44" s="37"/>
      <c r="F44" s="37"/>
      <c r="G44" s="37"/>
      <c r="H44" s="37"/>
      <c r="I44" s="37"/>
      <c r="J44" s="37"/>
      <c r="K44" s="278" t="e">
        <f>(((E44*ข้อมูล!J34)+(F44*ข้อมูล!J35)+(G44*ข้อมูล!J36)+(H44*ข้อมูล!J37)+(I44*ข้อมูล!J38)+(J44*ข้อมูล!J39))*100)/K1</f>
        <v>#DIV/0!</v>
      </c>
    </row>
    <row r="45" spans="2:11">
      <c r="B45" s="275" t="str">
        <f>ข้อมูลนักศึกษา!B46</f>
        <v/>
      </c>
      <c r="C45" s="284" t="str">
        <f>IF(B45="","",ข้อมูลนักศึกษา!C46)</f>
        <v/>
      </c>
      <c r="D45" s="284" t="str">
        <f>IF(B45="","",ข้อมูลนักศึกษา!D46)</f>
        <v/>
      </c>
      <c r="E45" s="37"/>
      <c r="F45" s="37"/>
      <c r="G45" s="37"/>
      <c r="H45" s="37"/>
      <c r="I45" s="37"/>
      <c r="J45" s="37"/>
      <c r="K45" s="278" t="e">
        <f>(((E45*ข้อมูล!J34)+(F45*ข้อมูล!J35)+(G45*ข้อมูล!J36)+(H45*ข้อมูล!J37)+(I45*ข้อมูล!J38)+(J45*ข้อมูล!J39))*100)/K1</f>
        <v>#DIV/0!</v>
      </c>
    </row>
    <row r="46" spans="2:11">
      <c r="B46" s="275" t="str">
        <f>ข้อมูลนักศึกษา!B47</f>
        <v/>
      </c>
      <c r="C46" s="284" t="str">
        <f>IF(B46="","",ข้อมูลนักศึกษา!C47)</f>
        <v/>
      </c>
      <c r="D46" s="284" t="str">
        <f>IF(B46="","",ข้อมูลนักศึกษา!D47)</f>
        <v/>
      </c>
      <c r="E46" s="37"/>
      <c r="F46" s="37"/>
      <c r="G46" s="37"/>
      <c r="H46" s="37"/>
      <c r="I46" s="37"/>
      <c r="J46" s="37"/>
      <c r="K46" s="278" t="e">
        <f>(((E46*ข้อมูล!J34)+(F46*ข้อมูล!J35)+(G46*ข้อมูล!J36)+(H46*ข้อมูล!J37)+(I46*ข้อมูล!J38)+(J46*ข้อมูล!J39))*100)/K1</f>
        <v>#DIV/0!</v>
      </c>
    </row>
    <row r="47" spans="2:11">
      <c r="B47" s="275" t="str">
        <f>ข้อมูลนักศึกษา!B48</f>
        <v/>
      </c>
      <c r="C47" s="284" t="str">
        <f>IF(B47="","",ข้อมูลนักศึกษา!C48)</f>
        <v/>
      </c>
      <c r="D47" s="284" t="str">
        <f>IF(B47="","",ข้อมูลนักศึกษา!D48)</f>
        <v/>
      </c>
      <c r="E47" s="37"/>
      <c r="F47" s="37"/>
      <c r="G47" s="37"/>
      <c r="H47" s="37"/>
      <c r="I47" s="37"/>
      <c r="J47" s="37"/>
      <c r="K47" s="278" t="e">
        <f>(((E47*ข้อมูล!J34)+(F47*ข้อมูล!J35)+(G47*ข้อมูล!J36)+(H47*ข้อมูล!J37)+(I47*ข้อมูล!J38)+(J47*ข้อมูล!J39))*100)/K1</f>
        <v>#DIV/0!</v>
      </c>
    </row>
    <row r="48" spans="2:11">
      <c r="B48" s="275" t="str">
        <f>ข้อมูลนักศึกษา!B49</f>
        <v/>
      </c>
      <c r="C48" s="284" t="str">
        <f>IF(B48="","",ข้อมูลนักศึกษา!C49)</f>
        <v/>
      </c>
      <c r="D48" s="284" t="str">
        <f>IF(B48="","",ข้อมูลนักศึกษา!D49)</f>
        <v/>
      </c>
      <c r="E48" s="37"/>
      <c r="F48" s="37"/>
      <c r="G48" s="37"/>
      <c r="H48" s="37"/>
      <c r="I48" s="37"/>
      <c r="J48" s="37"/>
      <c r="K48" s="278" t="e">
        <f>(((E48*ข้อมูล!J34)+(F48*ข้อมูล!J35)+(G48*ข้อมูล!J36)+(H48*ข้อมูล!J37)+(I48*ข้อมูล!J38)+(J48*ข้อมูล!J39))*100)/K1</f>
        <v>#DIV/0!</v>
      </c>
    </row>
    <row r="49" spans="2:11">
      <c r="B49" s="275" t="str">
        <f>ข้อมูลนักศึกษา!B50</f>
        <v/>
      </c>
      <c r="C49" s="284" t="str">
        <f>IF(B49="","",ข้อมูลนักศึกษา!C50)</f>
        <v/>
      </c>
      <c r="D49" s="284" t="str">
        <f>IF(B49="","",ข้อมูลนักศึกษา!D50)</f>
        <v/>
      </c>
      <c r="E49" s="37"/>
      <c r="F49" s="37"/>
      <c r="G49" s="37"/>
      <c r="H49" s="37"/>
      <c r="I49" s="37"/>
      <c r="J49" s="37"/>
      <c r="K49" s="278" t="e">
        <f>(((E49*ข้อมูล!J34)+(F49*ข้อมูล!J35)+(G49*ข้อมูล!J36)+(H49*ข้อมูล!J37)+(I49*ข้อมูล!J38)+(J49*ข้อมูล!J39))*100)/K1</f>
        <v>#DIV/0!</v>
      </c>
    </row>
    <row r="50" spans="2:11">
      <c r="B50" s="275" t="str">
        <f>ข้อมูลนักศึกษา!B51</f>
        <v/>
      </c>
      <c r="C50" s="284" t="str">
        <f>IF(B50="","",ข้อมูลนักศึกษา!C51)</f>
        <v/>
      </c>
      <c r="D50" s="284" t="str">
        <f>IF(B50="","",ข้อมูลนักศึกษา!D51)</f>
        <v/>
      </c>
      <c r="E50" s="37"/>
      <c r="F50" s="37"/>
      <c r="G50" s="37"/>
      <c r="H50" s="37"/>
      <c r="I50" s="37"/>
      <c r="J50" s="37"/>
      <c r="K50" s="278" t="e">
        <f>(((E50*ข้อมูล!J34)+(F50*ข้อมูล!J35)+(G50*ข้อมูล!J36)+(H50*ข้อมูล!J37)+(I50*ข้อมูล!J38)+(J50*ข้อมูล!J39))*100)/K1</f>
        <v>#DIV/0!</v>
      </c>
    </row>
    <row r="51" spans="2:11">
      <c r="B51" s="275" t="str">
        <f>ข้อมูลนักศึกษา!B52</f>
        <v/>
      </c>
      <c r="C51" s="284" t="str">
        <f>IF(B51="","",ข้อมูลนักศึกษา!C52)</f>
        <v/>
      </c>
      <c r="D51" s="284" t="str">
        <f>IF(B51="","",ข้อมูลนักศึกษา!D52)</f>
        <v/>
      </c>
      <c r="E51" s="37"/>
      <c r="F51" s="37"/>
      <c r="G51" s="37"/>
      <c r="H51" s="37"/>
      <c r="I51" s="37"/>
      <c r="J51" s="37"/>
      <c r="K51" s="278" t="e">
        <f>(((E51*ข้อมูล!J34)+(F51*ข้อมูล!J35)+(G51*ข้อมูล!J36)+(H51*ข้อมูล!J37)+(I51*ข้อมูล!J38)+(J51*ข้อมูล!J39))*100)/K1</f>
        <v>#DIV/0!</v>
      </c>
    </row>
    <row r="52" spans="2:11">
      <c r="B52" s="275" t="str">
        <f>ข้อมูลนักศึกษา!B53</f>
        <v/>
      </c>
      <c r="C52" s="284" t="str">
        <f>IF(B52="","",ข้อมูลนักศึกษา!C53)</f>
        <v/>
      </c>
      <c r="D52" s="284" t="str">
        <f>IF(B52="","",ข้อมูลนักศึกษา!D53)</f>
        <v/>
      </c>
      <c r="E52" s="37"/>
      <c r="F52" s="37"/>
      <c r="G52" s="37"/>
      <c r="H52" s="37"/>
      <c r="I52" s="37"/>
      <c r="J52" s="37"/>
      <c r="K52" s="278" t="e">
        <f>(((E52*ข้อมูล!J34)+(F52*ข้อมูล!J35)+(G52*ข้อมูล!J36)+(H52*ข้อมูล!J37)+(I52*ข้อมูล!J38)+(J52*ข้อมูล!J39))*100)/K1</f>
        <v>#DIV/0!</v>
      </c>
    </row>
    <row r="53" spans="2:11">
      <c r="B53" s="275" t="str">
        <f>ข้อมูลนักศึกษา!B54</f>
        <v/>
      </c>
      <c r="C53" s="284" t="str">
        <f>IF(B53="","",ข้อมูลนักศึกษา!C54)</f>
        <v/>
      </c>
      <c r="D53" s="284" t="str">
        <f>IF(B53="","",ข้อมูลนักศึกษา!D54)</f>
        <v/>
      </c>
      <c r="E53" s="37"/>
      <c r="F53" s="37"/>
      <c r="G53" s="37"/>
      <c r="H53" s="37"/>
      <c r="I53" s="37"/>
      <c r="J53" s="37"/>
      <c r="K53" s="278" t="e">
        <f>(((E53*ข้อมูล!J34)+(F53*ข้อมูล!J35)+(G53*ข้อมูล!J36)+(H53*ข้อมูล!J37)+(I53*ข้อมูล!J38)+(J53*ข้อมูล!J39))*100)/K1</f>
        <v>#DIV/0!</v>
      </c>
    </row>
    <row r="54" spans="2:11">
      <c r="B54" s="275" t="str">
        <f>ข้อมูลนักศึกษา!B55</f>
        <v/>
      </c>
      <c r="C54" s="284" t="str">
        <f>IF(B54="","",ข้อมูลนักศึกษา!C55)</f>
        <v/>
      </c>
      <c r="D54" s="284" t="str">
        <f>IF(B54="","",ข้อมูลนักศึกษา!D55)</f>
        <v/>
      </c>
      <c r="E54" s="37"/>
      <c r="F54" s="37"/>
      <c r="G54" s="37"/>
      <c r="H54" s="37"/>
      <c r="I54" s="37"/>
      <c r="J54" s="37"/>
      <c r="K54" s="278" t="e">
        <f>(((E54*ข้อมูล!J34)+(F54*ข้อมูล!J35)+(G54*ข้อมูล!J36)+(H54*ข้อมูล!J37)+(I54*ข้อมูล!J38)+(J54*ข้อมูล!J39))*100)/K1</f>
        <v>#DIV/0!</v>
      </c>
    </row>
    <row r="55" spans="2:11">
      <c r="B55" s="275" t="str">
        <f>ข้อมูลนักศึกษา!B56</f>
        <v/>
      </c>
      <c r="C55" s="284" t="str">
        <f>IF(B55="","",ข้อมูลนักศึกษา!C56)</f>
        <v/>
      </c>
      <c r="D55" s="284" t="str">
        <f>IF(B55="","",ข้อมูลนักศึกษา!D56)</f>
        <v/>
      </c>
      <c r="E55" s="37"/>
      <c r="F55" s="37"/>
      <c r="G55" s="37"/>
      <c r="H55" s="37"/>
      <c r="I55" s="37"/>
      <c r="J55" s="37"/>
      <c r="K55" s="278" t="e">
        <f>(((E55*ข้อมูล!J34)+(F55*ข้อมูล!J35)+(G55*ข้อมูล!J36)+(H55*ข้อมูล!J37)+(I55*ข้อมูล!J38)+(J55*ข้อมูล!J39))*100)/K1</f>
        <v>#DIV/0!</v>
      </c>
    </row>
    <row r="56" spans="2:11">
      <c r="B56" s="275" t="str">
        <f>ข้อมูลนักศึกษา!B57</f>
        <v/>
      </c>
      <c r="C56" s="284" t="str">
        <f>IF(B56="","",ข้อมูลนักศึกษา!C57)</f>
        <v/>
      </c>
      <c r="D56" s="284" t="str">
        <f>IF(B56="","",ข้อมูลนักศึกษา!D57)</f>
        <v/>
      </c>
      <c r="E56" s="37"/>
      <c r="F56" s="37"/>
      <c r="G56" s="37"/>
      <c r="H56" s="37"/>
      <c r="I56" s="37"/>
      <c r="J56" s="37"/>
      <c r="K56" s="278" t="e">
        <f>(((E56*ข้อมูล!J34)+(F56*ข้อมูล!J35)+(G56*ข้อมูล!J36)+(H56*ข้อมูล!J37)+(I56*ข้อมูล!J38)+(J56*ข้อมูล!J39))*100)/K1</f>
        <v>#DIV/0!</v>
      </c>
    </row>
    <row r="57" spans="2:11">
      <c r="B57" s="275" t="str">
        <f>ข้อมูลนักศึกษา!B58</f>
        <v/>
      </c>
      <c r="C57" s="284" t="str">
        <f>IF(B57="","",ข้อมูลนักศึกษา!C58)</f>
        <v/>
      </c>
      <c r="D57" s="284" t="str">
        <f>IF(B57="","",ข้อมูลนักศึกษา!D58)</f>
        <v/>
      </c>
      <c r="E57" s="37"/>
      <c r="F57" s="37"/>
      <c r="G57" s="37"/>
      <c r="H57" s="37"/>
      <c r="I57" s="37"/>
      <c r="J57" s="37"/>
      <c r="K57" s="278" t="e">
        <f>(((E57*ข้อมูล!J34)+(F57*ข้อมูล!J35)+(G57*ข้อมูล!J36)+(H57*ข้อมูล!J37)+(I57*ข้อมูล!J38)+(J57*ข้อมูล!J39))*100)/K1</f>
        <v>#DIV/0!</v>
      </c>
    </row>
    <row r="58" spans="2:11">
      <c r="B58" s="275" t="str">
        <f>ข้อมูลนักศึกษา!B59</f>
        <v/>
      </c>
      <c r="C58" s="284" t="str">
        <f>IF(B58="","",ข้อมูลนักศึกษา!C59)</f>
        <v/>
      </c>
      <c r="D58" s="284" t="str">
        <f>IF(B58="","",ข้อมูลนักศึกษา!D59)</f>
        <v/>
      </c>
      <c r="E58" s="37"/>
      <c r="F58" s="37"/>
      <c r="G58" s="37"/>
      <c r="H58" s="37"/>
      <c r="I58" s="37"/>
      <c r="J58" s="37"/>
      <c r="K58" s="278" t="e">
        <f>(((E58*ข้อมูล!J34)+(F58*ข้อมูล!J35)+(G58*ข้อมูล!J36)+(H58*ข้อมูล!J37)+(I58*ข้อมูล!J38)+(J58*ข้อมูล!J39))*100)/K1</f>
        <v>#DIV/0!</v>
      </c>
    </row>
    <row r="59" spans="2:11">
      <c r="B59" s="275" t="str">
        <f>ข้อมูลนักศึกษา!B60</f>
        <v/>
      </c>
      <c r="C59" s="284" t="str">
        <f>IF(B59="","",ข้อมูลนักศึกษา!C60)</f>
        <v/>
      </c>
      <c r="D59" s="284" t="str">
        <f>IF(B59="","",ข้อมูลนักศึกษา!D60)</f>
        <v/>
      </c>
      <c r="E59" s="37"/>
      <c r="F59" s="37"/>
      <c r="G59" s="37"/>
      <c r="H59" s="37"/>
      <c r="I59" s="37"/>
      <c r="J59" s="37"/>
      <c r="K59" s="278" t="e">
        <f>(((E59*ข้อมูล!J34)+(F59*ข้อมูล!J35)+(G59*ข้อมูล!J36)+(H59*ข้อมูล!J37)+(I59*ข้อมูล!J38)+(J59*ข้อมูล!J39))*100)/K1</f>
        <v>#DIV/0!</v>
      </c>
    </row>
    <row r="60" spans="2:11">
      <c r="B60" s="275" t="str">
        <f>ข้อมูลนักศึกษา!B61</f>
        <v/>
      </c>
      <c r="C60" s="284" t="str">
        <f>IF(B60="","",ข้อมูลนักศึกษา!C61)</f>
        <v/>
      </c>
      <c r="D60" s="284" t="str">
        <f>IF(B60="","",ข้อมูลนักศึกษา!D61)</f>
        <v/>
      </c>
      <c r="E60" s="37"/>
      <c r="F60" s="37"/>
      <c r="G60" s="37"/>
      <c r="H60" s="37"/>
      <c r="I60" s="37"/>
      <c r="J60" s="37"/>
      <c r="K60" s="278" t="e">
        <f>(((E60*ข้อมูล!J34)+(F60*ข้อมูล!J35)+(G60*ข้อมูล!J36)+(H60*ข้อมูล!J37)+(I60*ข้อมูล!J38)+(J60*ข้อมูล!J39))*100)/K1</f>
        <v>#DIV/0!</v>
      </c>
    </row>
    <row r="61" spans="2:11">
      <c r="B61" s="275" t="str">
        <f>ข้อมูลนักศึกษา!B62</f>
        <v/>
      </c>
      <c r="C61" s="284" t="str">
        <f>IF(B61="","",ข้อมูลนักศึกษา!C62)</f>
        <v/>
      </c>
      <c r="D61" s="284" t="str">
        <f>IF(B61="","",ข้อมูลนักศึกษา!D62)</f>
        <v/>
      </c>
      <c r="E61" s="37"/>
      <c r="F61" s="37"/>
      <c r="G61" s="37"/>
      <c r="H61" s="37"/>
      <c r="I61" s="37"/>
      <c r="J61" s="37"/>
      <c r="K61" s="278" t="e">
        <f>(((E61*ข้อมูล!J34)+(F61*ข้อมูล!J35)+(G61*ข้อมูล!J36)+(H61*ข้อมูล!J37)+(I61*ข้อมูล!J38)+(J61*ข้อมูล!J39))*100)/K1</f>
        <v>#DIV/0!</v>
      </c>
    </row>
    <row r="62" spans="2:11">
      <c r="B62" s="275" t="str">
        <f>ข้อมูลนักศึกษา!B63</f>
        <v/>
      </c>
      <c r="C62" s="284" t="str">
        <f>IF(B62="","",ข้อมูลนักศึกษา!C63)</f>
        <v/>
      </c>
      <c r="D62" s="284" t="str">
        <f>IF(B62="","",ข้อมูลนักศึกษา!D63)</f>
        <v/>
      </c>
      <c r="E62" s="37"/>
      <c r="F62" s="37"/>
      <c r="G62" s="37"/>
      <c r="H62" s="37"/>
      <c r="I62" s="37"/>
      <c r="J62" s="37"/>
      <c r="K62" s="278" t="e">
        <f>(((E62*ข้อมูล!J34)+(F62*ข้อมูล!J35)+(G62*ข้อมูล!J36)+(H62*ข้อมูล!J37)+(I62*ข้อมูล!J38)+(J62*ข้อมูล!J39))*100)/K1</f>
        <v>#DIV/0!</v>
      </c>
    </row>
    <row r="63" spans="2:11">
      <c r="B63" s="275" t="str">
        <f>ข้อมูลนักศึกษา!B64</f>
        <v/>
      </c>
      <c r="C63" s="284" t="str">
        <f>IF(B63="","",ข้อมูลนักศึกษา!C64)</f>
        <v/>
      </c>
      <c r="D63" s="284" t="str">
        <f>IF(B63="","",ข้อมูลนักศึกษา!D64)</f>
        <v/>
      </c>
      <c r="E63" s="37"/>
      <c r="F63" s="37"/>
      <c r="G63" s="37"/>
      <c r="H63" s="37"/>
      <c r="I63" s="37"/>
      <c r="J63" s="37"/>
      <c r="K63" s="278" t="e">
        <f>(((E63*ข้อมูล!J34)+(F63*ข้อมูล!J35)+(G63*ข้อมูล!J36)+(H63*ข้อมูล!J37)+(I63*ข้อมูล!J38)+(J63*ข้อมูล!J39))*100)/K1</f>
        <v>#DIV/0!</v>
      </c>
    </row>
    <row r="64" spans="2:11">
      <c r="B64" s="275" t="str">
        <f>ข้อมูลนักศึกษา!B65</f>
        <v/>
      </c>
      <c r="C64" s="284" t="str">
        <f>IF(B64="","",ข้อมูลนักศึกษา!C65)</f>
        <v/>
      </c>
      <c r="D64" s="284" t="str">
        <f>IF(B64="","",ข้อมูลนักศึกษา!D65)</f>
        <v/>
      </c>
      <c r="E64" s="37"/>
      <c r="F64" s="37"/>
      <c r="G64" s="37"/>
      <c r="H64" s="37"/>
      <c r="I64" s="37"/>
      <c r="J64" s="37"/>
      <c r="K64" s="278" t="e">
        <f>(((E64*ข้อมูล!J34)+(F64*ข้อมูล!J35)+(G64*ข้อมูล!J36)+(H64*ข้อมูล!J37)+(I64*ข้อมูล!J38)+(J64*ข้อมูล!J39))*100)/K1</f>
        <v>#DIV/0!</v>
      </c>
    </row>
    <row r="65" spans="2:11">
      <c r="B65" s="275" t="str">
        <f>ข้อมูลนักศึกษา!B66</f>
        <v/>
      </c>
      <c r="C65" s="284" t="str">
        <f>IF(B65="","",ข้อมูลนักศึกษา!C66)</f>
        <v/>
      </c>
      <c r="D65" s="284" t="str">
        <f>IF(B65="","",ข้อมูลนักศึกษา!D66)</f>
        <v/>
      </c>
      <c r="E65" s="37"/>
      <c r="F65" s="37"/>
      <c r="G65" s="37"/>
      <c r="H65" s="37"/>
      <c r="I65" s="37"/>
      <c r="J65" s="37"/>
      <c r="K65" s="278" t="e">
        <f>(((E65*ข้อมูล!J34)+(F65*ข้อมูล!J35)+(G65*ข้อมูล!J36)+(H65*ข้อมูล!J37)+(I65*ข้อมูล!J38)+(J65*ข้อมูล!J39))*100)/K1</f>
        <v>#DIV/0!</v>
      </c>
    </row>
    <row r="66" spans="2:11">
      <c r="B66" s="275" t="str">
        <f>ข้อมูลนักศึกษา!B67</f>
        <v/>
      </c>
      <c r="C66" s="284" t="str">
        <f>IF(B66="","",ข้อมูลนักศึกษา!C67)</f>
        <v/>
      </c>
      <c r="D66" s="284" t="str">
        <f>IF(B66="","",ข้อมูลนักศึกษา!D67)</f>
        <v/>
      </c>
      <c r="E66" s="37"/>
      <c r="F66" s="37"/>
      <c r="G66" s="37"/>
      <c r="H66" s="37"/>
      <c r="I66" s="37"/>
      <c r="J66" s="37"/>
      <c r="K66" s="278" t="e">
        <f>(((E66*ข้อมูล!J34)+(F66*ข้อมูล!J35)+(G66*ข้อมูล!J36)+(H66*ข้อมูล!J37)+(I66*ข้อมูล!J38)+(J66*ข้อมูล!J39))*100)/K1</f>
        <v>#DIV/0!</v>
      </c>
    </row>
    <row r="67" spans="2:11">
      <c r="B67" s="275" t="str">
        <f>ข้อมูลนักศึกษา!B68</f>
        <v/>
      </c>
      <c r="C67" s="284" t="str">
        <f>IF(B67="","",ข้อมูลนักศึกษา!C68)</f>
        <v/>
      </c>
      <c r="D67" s="284" t="str">
        <f>IF(B67="","",ข้อมูลนักศึกษา!D68)</f>
        <v/>
      </c>
      <c r="E67" s="37"/>
      <c r="F67" s="37"/>
      <c r="G67" s="37"/>
      <c r="H67" s="37"/>
      <c r="I67" s="37"/>
      <c r="J67" s="37"/>
      <c r="K67" s="278" t="e">
        <f>(((E67*ข้อมูล!J34)+(F67*ข้อมูล!J35)+(G67*ข้อมูล!J36)+(H67*ข้อมูล!J37)+(I67*ข้อมูล!J38)+(J67*ข้อมูล!J39))*100)/K1</f>
        <v>#DIV/0!</v>
      </c>
    </row>
    <row r="68" spans="2:11">
      <c r="B68" s="275" t="str">
        <f>ข้อมูลนักศึกษา!B69</f>
        <v/>
      </c>
      <c r="C68" s="284" t="str">
        <f>IF(B68="","",ข้อมูลนักศึกษา!C69)</f>
        <v/>
      </c>
      <c r="D68" s="284" t="str">
        <f>IF(B68="","",ข้อมูลนักศึกษา!D69)</f>
        <v/>
      </c>
      <c r="E68" s="37"/>
      <c r="F68" s="37"/>
      <c r="G68" s="37"/>
      <c r="H68" s="37"/>
      <c r="I68" s="37"/>
      <c r="J68" s="37"/>
      <c r="K68" s="278" t="e">
        <f>(((E68*ข้อมูล!J34)+(F68*ข้อมูล!J35)+(G68*ข้อมูล!J36)+(H68*ข้อมูล!J37)+(I68*ข้อมูล!J38)+(J68*ข้อมูล!J39))*100)/K1</f>
        <v>#DIV/0!</v>
      </c>
    </row>
    <row r="69" spans="2:11">
      <c r="B69" s="275" t="str">
        <f>ข้อมูลนักศึกษา!B70</f>
        <v/>
      </c>
      <c r="C69" s="284" t="str">
        <f>IF(B69="","",ข้อมูลนักศึกษา!C70)</f>
        <v/>
      </c>
      <c r="D69" s="284" t="str">
        <f>IF(B69="","",ข้อมูลนักศึกษา!D70)</f>
        <v/>
      </c>
      <c r="E69" s="37"/>
      <c r="F69" s="37"/>
      <c r="G69" s="37"/>
      <c r="H69" s="37"/>
      <c r="I69" s="37"/>
      <c r="J69" s="37"/>
      <c r="K69" s="278" t="e">
        <f>(((E69*ข้อมูล!J34)+(F69*ข้อมูล!J35)+(G69*ข้อมูล!J36)+(H69*ข้อมูล!J37)+(I69*ข้อมูล!J38)+(J69*ข้อมูล!J39))*100)/K1</f>
        <v>#DIV/0!</v>
      </c>
    </row>
    <row r="70" spans="2:11">
      <c r="B70" s="275" t="str">
        <f>ข้อมูลนักศึกษา!B71</f>
        <v/>
      </c>
      <c r="C70" s="284" t="str">
        <f>IF(B70="","",ข้อมูลนักศึกษา!C71)</f>
        <v/>
      </c>
      <c r="D70" s="284" t="str">
        <f>IF(B70="","",ข้อมูลนักศึกษา!D71)</f>
        <v/>
      </c>
      <c r="E70" s="37"/>
      <c r="F70" s="37"/>
      <c r="G70" s="37"/>
      <c r="H70" s="37"/>
      <c r="I70" s="37"/>
      <c r="J70" s="37"/>
      <c r="K70" s="278" t="e">
        <f>(((E70*ข้อมูล!J34)+(F70*ข้อมูล!J35)+(G70*ข้อมูล!J36)+(H70*ข้อมูล!J37)+(I70*ข้อมูล!J38)+(J70*ข้อมูล!J39))*100)/K1</f>
        <v>#DIV/0!</v>
      </c>
    </row>
    <row r="71" spans="2:11">
      <c r="B71" s="275" t="str">
        <f>ข้อมูลนักศึกษา!B72</f>
        <v/>
      </c>
      <c r="C71" s="284" t="str">
        <f>IF(B71="","",ข้อมูลนักศึกษา!C72)</f>
        <v/>
      </c>
      <c r="D71" s="284" t="str">
        <f>IF(B71="","",ข้อมูลนักศึกษา!D72)</f>
        <v/>
      </c>
      <c r="E71" s="37"/>
      <c r="F71" s="37"/>
      <c r="G71" s="37"/>
      <c r="H71" s="37"/>
      <c r="I71" s="37"/>
      <c r="J71" s="37"/>
      <c r="K71" s="278" t="e">
        <f>(((E71*ข้อมูล!J34)+(F71*ข้อมูล!J35)+(G71*ข้อมูล!J36)+(H71*ข้อมูล!J37)+(I71*ข้อมูล!J38)+(J71*ข้อมูล!J39))*100)/K1</f>
        <v>#DIV/0!</v>
      </c>
    </row>
    <row r="72" spans="2:11">
      <c r="B72" s="275" t="str">
        <f>ข้อมูลนักศึกษา!B73</f>
        <v/>
      </c>
      <c r="C72" s="284" t="str">
        <f>IF(B72="","",ข้อมูลนักศึกษา!C73)</f>
        <v/>
      </c>
      <c r="D72" s="284" t="str">
        <f>IF(B72="","",ข้อมูลนักศึกษา!D73)</f>
        <v/>
      </c>
      <c r="E72" s="37"/>
      <c r="F72" s="37"/>
      <c r="G72" s="37"/>
      <c r="H72" s="37"/>
      <c r="I72" s="37"/>
      <c r="J72" s="37"/>
      <c r="K72" s="278" t="e">
        <f>(((E72*ข้อมูล!J34)+(F72*ข้อมูล!J35)+(G72*ข้อมูล!J36)+(H72*ข้อมูล!J37)+(I72*ข้อมูล!J38)+(J72*ข้อมูล!J39))*100)/K1</f>
        <v>#DIV/0!</v>
      </c>
    </row>
    <row r="73" spans="2:11">
      <c r="B73" s="275" t="str">
        <f>ข้อมูลนักศึกษา!B74</f>
        <v/>
      </c>
      <c r="C73" s="284" t="str">
        <f>IF(B73="","",ข้อมูลนักศึกษา!C74)</f>
        <v/>
      </c>
      <c r="D73" s="284" t="str">
        <f>IF(B73="","",ข้อมูลนักศึกษา!D74)</f>
        <v/>
      </c>
      <c r="E73" s="37"/>
      <c r="F73" s="37"/>
      <c r="G73" s="37"/>
      <c r="H73" s="37"/>
      <c r="I73" s="37"/>
      <c r="J73" s="37"/>
      <c r="K73" s="278" t="e">
        <f>(((E73*ข้อมูล!J34)+(F73*ข้อมูล!J35)+(G73*ข้อมูล!J36)+(H73*ข้อมูล!J37)+(I73*ข้อมูล!J38)+(J73*ข้อมูล!J39))*100)/K1</f>
        <v>#DIV/0!</v>
      </c>
    </row>
    <row r="74" spans="2:11">
      <c r="B74" s="275" t="str">
        <f>ข้อมูลนักศึกษา!B75</f>
        <v/>
      </c>
      <c r="C74" s="284" t="str">
        <f>IF(B74="","",ข้อมูลนักศึกษา!C75)</f>
        <v/>
      </c>
      <c r="D74" s="284" t="str">
        <f>IF(B74="","",ข้อมูลนักศึกษา!D75)</f>
        <v/>
      </c>
      <c r="E74" s="37"/>
      <c r="F74" s="37"/>
      <c r="G74" s="37"/>
      <c r="H74" s="37"/>
      <c r="I74" s="37"/>
      <c r="J74" s="37"/>
      <c r="K74" s="278" t="e">
        <f>(((E74*ข้อมูล!J34)+(F74*ข้อมูล!J35)+(G74*ข้อมูล!J36)+(H74*ข้อมูล!J37)+(I74*ข้อมูล!J38)+(J74*ข้อมูล!J39))*100)/K1</f>
        <v>#DIV/0!</v>
      </c>
    </row>
  </sheetData>
  <sheetProtection algorithmName="SHA-512" hashValue="1mcCYs/8WBlqFVOhuCG7l7d6ZXw6330RJtL/NnQy2KI5uvQ1yWKXLV075YBPkd6Chh+xDbrG44C3Gwh5d9KCQg==" saltValue="s0ruzP9Q/qWzkzYgdcGCLg==" spinCount="100000" sheet="1" objects="1" scenarios="1" selectLockedCells="1"/>
  <mergeCells count="10">
    <mergeCell ref="L5:M5"/>
    <mergeCell ref="L6:M6"/>
    <mergeCell ref="L7:M7"/>
    <mergeCell ref="L8:M8"/>
    <mergeCell ref="B1:B3"/>
    <mergeCell ref="C1:C3"/>
    <mergeCell ref="D1:D3"/>
    <mergeCell ref="E1:J1"/>
    <mergeCell ref="L1:M2"/>
    <mergeCell ref="K3:N3"/>
  </mergeCells>
  <conditionalFormatting sqref="E3:J3">
    <cfRule type="cellIs" dxfId="100" priority="8" operator="equal">
      <formula>0</formula>
    </cfRule>
    <cfRule type="cellIs" dxfId="99" priority="9" operator="greaterThan">
      <formula>0</formula>
    </cfRule>
  </conditionalFormatting>
  <conditionalFormatting sqref="E2">
    <cfRule type="notContainsBlanks" dxfId="98" priority="7">
      <formula>LEN(TRIM(E2))&gt;0</formula>
    </cfRule>
  </conditionalFormatting>
  <conditionalFormatting sqref="F2">
    <cfRule type="notContainsBlanks" dxfId="97" priority="6">
      <formula>LEN(TRIM(F2))&gt;0</formula>
    </cfRule>
  </conditionalFormatting>
  <conditionalFormatting sqref="G2">
    <cfRule type="notContainsBlanks" dxfId="96" priority="5">
      <formula>LEN(TRIM(G2))&gt;0</formula>
    </cfRule>
  </conditionalFormatting>
  <conditionalFormatting sqref="H2">
    <cfRule type="notContainsBlanks" dxfId="95" priority="4">
      <formula>LEN(TRIM(H2))&gt;0</formula>
    </cfRule>
  </conditionalFormatting>
  <conditionalFormatting sqref="I2">
    <cfRule type="notContainsBlanks" dxfId="94" priority="3">
      <formula>LEN(TRIM(I2))&gt;0</formula>
    </cfRule>
  </conditionalFormatting>
  <conditionalFormatting sqref="J2">
    <cfRule type="notContainsBlanks" dxfId="93" priority="2">
      <formula>LEN(TRIM(J2))&gt;0</formula>
    </cfRule>
  </conditionalFormatting>
  <conditionalFormatting sqref="E4:J74">
    <cfRule type="cellIs" dxfId="92" priority="1" operator="equal">
      <formula>0</formula>
    </cfRule>
  </conditionalFormatting>
  <pageMargins left="0.7" right="0.7" top="0.75" bottom="0.75" header="0.3" footer="0.3"/>
  <drawing r:id="rId1"/>
  <picture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N74"/>
  <sheetViews>
    <sheetView showGridLines="0" showRowColHeaders="0" zoomScale="120" zoomScaleNormal="120" workbookViewId="0">
      <pane ySplit="3" topLeftCell="A4" activePane="bottomLeft" state="frozen"/>
      <selection activeCell="P22" sqref="P22"/>
      <selection pane="bottomLeft" activeCell="E4" sqref="E4"/>
    </sheetView>
  </sheetViews>
  <sheetFormatPr defaultColWidth="9" defaultRowHeight="21"/>
  <cols>
    <col min="1" max="1" width="5.1796875" style="270" customWidth="1"/>
    <col min="2" max="2" width="5.1796875" style="277" customWidth="1"/>
    <col min="3" max="3" width="14.7265625" style="270" customWidth="1"/>
    <col min="4" max="4" width="21.1796875" style="270" customWidth="1"/>
    <col min="5" max="10" width="10.81640625" style="270" customWidth="1"/>
    <col min="11" max="11" width="8.26953125" style="276" customWidth="1"/>
    <col min="12" max="14" width="8.26953125" style="270" customWidth="1"/>
    <col min="15" max="15" width="9" style="270" customWidth="1"/>
    <col min="16" max="16384" width="9" style="270"/>
  </cols>
  <sheetData>
    <row r="1" spans="2:14" s="269" customFormat="1" ht="18.75" customHeight="1">
      <c r="B1" s="481" t="s">
        <v>0</v>
      </c>
      <c r="C1" s="492" t="s">
        <v>1</v>
      </c>
      <c r="D1" s="492" t="s">
        <v>42</v>
      </c>
      <c r="E1" s="482" t="s">
        <v>137</v>
      </c>
      <c r="F1" s="483"/>
      <c r="G1" s="483"/>
      <c r="H1" s="483"/>
      <c r="I1" s="483"/>
      <c r="J1" s="484"/>
      <c r="K1" s="279">
        <f>SUM(E3:J3)</f>
        <v>0</v>
      </c>
      <c r="L1" s="485" t="s">
        <v>102</v>
      </c>
      <c r="M1" s="485"/>
      <c r="N1" s="272">
        <f>ข้อมูล!L15</f>
        <v>0</v>
      </c>
    </row>
    <row r="2" spans="2:14" s="269" customFormat="1" ht="18.75" customHeight="1" thickBot="1">
      <c r="B2" s="481"/>
      <c r="C2" s="492"/>
      <c r="D2" s="492"/>
      <c r="E2" s="273" t="str">
        <f>IF(ข้อมูล!M15=1,ข้อมูล!M2," ")</f>
        <v xml:space="preserve"> </v>
      </c>
      <c r="F2" s="273" t="str">
        <f>IF(ข้อมูล!N15=1,ข้อมูล!N2," ")</f>
        <v xml:space="preserve"> </v>
      </c>
      <c r="G2" s="273" t="str">
        <f>IF(ข้อมูล!O15=1,ข้อมูล!O2," ")</f>
        <v xml:space="preserve"> </v>
      </c>
      <c r="H2" s="273" t="str">
        <f>IF(ข้อมูล!P15=1,ข้อมูล!P2," ")</f>
        <v xml:space="preserve"> </v>
      </c>
      <c r="I2" s="273" t="str">
        <f>IF(ข้อมูล!Q15=1,ข้อมูล!Q2," ")</f>
        <v xml:space="preserve"> </v>
      </c>
      <c r="J2" s="273" t="str">
        <f>IF(ข้อมูล!R15=1,ข้อมูล!R2," ")</f>
        <v xml:space="preserve"> </v>
      </c>
      <c r="K2" s="280"/>
      <c r="L2" s="485"/>
      <c r="M2" s="485"/>
      <c r="N2" s="274" t="s">
        <v>13</v>
      </c>
    </row>
    <row r="3" spans="2:14" s="269" customFormat="1" ht="18" customHeight="1">
      <c r="B3" s="481"/>
      <c r="C3" s="492"/>
      <c r="D3" s="492"/>
      <c r="E3" s="273">
        <f>IF(ข้อมูล!M15=1,ข้อมูล!C15,0)</f>
        <v>0</v>
      </c>
      <c r="F3" s="273">
        <f>IF(ข้อมูล!N15=1,ข้อมูล!C16,0)</f>
        <v>0</v>
      </c>
      <c r="G3" s="273">
        <f>IF(ข้อมูล!O15=1,ข้อมูล!C17,0)</f>
        <v>0</v>
      </c>
      <c r="H3" s="273">
        <f>IF(ข้อมูล!P15=1,ข้อมูล!C18,0)</f>
        <v>0</v>
      </c>
      <c r="I3" s="273">
        <f>IF(ข้อมูล!Q15=1,ข้อมูล!C19,0)</f>
        <v>0</v>
      </c>
      <c r="J3" s="273">
        <f>IF(ข้อมูล!R15=1,ข้อมูล!C20,0)</f>
        <v>0</v>
      </c>
      <c r="K3" s="488">
        <f>ข้อมูล!K15</f>
        <v>0</v>
      </c>
      <c r="L3" s="488"/>
      <c r="M3" s="488"/>
      <c r="N3" s="488"/>
    </row>
    <row r="4" spans="2:14">
      <c r="B4" s="275" t="str">
        <f>ข้อมูลนักศึกษา!B5</f>
        <v/>
      </c>
      <c r="C4" s="284" t="str">
        <f>IF(B4="","",ข้อมูลนักศึกษา!C5)</f>
        <v/>
      </c>
      <c r="D4" s="284" t="str">
        <f>IF(B4="","",ข้อมูลนักศึกษา!D5)</f>
        <v/>
      </c>
      <c r="E4" s="37"/>
      <c r="F4" s="37"/>
      <c r="G4" s="37"/>
      <c r="H4" s="37"/>
      <c r="I4" s="37"/>
      <c r="J4" s="37"/>
      <c r="K4" s="278" t="e">
        <f>(((E4*ข้อมูล!J34)+(F4*ข้อมูล!J35)+(G4*ข้อมูล!J36)+(H4*ข้อมูล!J37)+(I4*ข้อมูล!J38)+(J4*ข้อมูล!J39))*100)/K1</f>
        <v>#DIV/0!</v>
      </c>
    </row>
    <row r="5" spans="2:14">
      <c r="B5" s="275" t="str">
        <f>ข้อมูลนักศึกษา!B6</f>
        <v/>
      </c>
      <c r="C5" s="284" t="str">
        <f>IF(B5="","",ข้อมูลนักศึกษา!C6)</f>
        <v/>
      </c>
      <c r="D5" s="284" t="str">
        <f>IF(B5="","",ข้อมูลนักศึกษา!D6)</f>
        <v/>
      </c>
      <c r="E5" s="37"/>
      <c r="F5" s="37"/>
      <c r="G5" s="37"/>
      <c r="H5" s="37"/>
      <c r="I5" s="37"/>
      <c r="J5" s="37"/>
      <c r="K5" s="278" t="e">
        <f>(((E5*ข้อมูล!J34)+(F5*ข้อมูล!J35)+(G5*ข้อมูล!J36)+(H5*ข้อมูล!J37)+(I5*ข้อมูล!J38)+(J5*ข้อมูล!J39))*100)/K1</f>
        <v>#DIV/0!</v>
      </c>
      <c r="L5" s="486" t="s">
        <v>74</v>
      </c>
      <c r="M5" s="486"/>
    </row>
    <row r="6" spans="2:14">
      <c r="B6" s="275" t="str">
        <f>ข้อมูลนักศึกษา!B7</f>
        <v/>
      </c>
      <c r="C6" s="284" t="str">
        <f>IF(B6="","",ข้อมูลนักศึกษา!C7)</f>
        <v/>
      </c>
      <c r="D6" s="284" t="str">
        <f>IF(B6="","",ข้อมูลนักศึกษา!D7)</f>
        <v/>
      </c>
      <c r="E6" s="37"/>
      <c r="F6" s="37"/>
      <c r="G6" s="37"/>
      <c r="H6" s="37"/>
      <c r="I6" s="37"/>
      <c r="J6" s="37"/>
      <c r="K6" s="278" t="e">
        <f>(((E6*ข้อมูล!J34)+(F6*ข้อมูล!J35)+(G6*ข้อมูล!J36)+(H6*ข้อมูล!J37)+(I6*ข้อมูล!J38)+(J6*ข้อมูล!J39))*100)/K1</f>
        <v>#DIV/0!</v>
      </c>
      <c r="L6" s="489" t="s">
        <v>134</v>
      </c>
      <c r="M6" s="489"/>
    </row>
    <row r="7" spans="2:14">
      <c r="B7" s="275" t="str">
        <f>ข้อมูลนักศึกษา!B8</f>
        <v/>
      </c>
      <c r="C7" s="284" t="str">
        <f>IF(B7="","",ข้อมูลนักศึกษา!C8)</f>
        <v/>
      </c>
      <c r="D7" s="284" t="str">
        <f>IF(B7="","",ข้อมูลนักศึกษา!D8)</f>
        <v/>
      </c>
      <c r="E7" s="37"/>
      <c r="F7" s="37"/>
      <c r="G7" s="37"/>
      <c r="H7" s="37"/>
      <c r="I7" s="37"/>
      <c r="J7" s="37"/>
      <c r="K7" s="278" t="e">
        <f>(((E7*ข้อมูล!J34)+(F7*ข้อมูล!J35)+(G7*ข้อมูล!J36)+(H7*ข้อมูล!J37)+(I7*ข้อมูล!J38)+(J7*ข้อมูล!J39))*100)/K1</f>
        <v>#DIV/0!</v>
      </c>
      <c r="L7" s="486" t="s">
        <v>136</v>
      </c>
      <c r="M7" s="490"/>
    </row>
    <row r="8" spans="2:14">
      <c r="B8" s="275" t="str">
        <f>ข้อมูลนักศึกษา!B9</f>
        <v/>
      </c>
      <c r="C8" s="284" t="str">
        <f>IF(B8="","",ข้อมูลนักศึกษา!C9)</f>
        <v/>
      </c>
      <c r="D8" s="284" t="str">
        <f>IF(B8="","",ข้อมูลนักศึกษา!D9)</f>
        <v/>
      </c>
      <c r="E8" s="37"/>
      <c r="F8" s="37"/>
      <c r="G8" s="37"/>
      <c r="H8" s="37"/>
      <c r="I8" s="37"/>
      <c r="J8" s="37"/>
      <c r="K8" s="278" t="e">
        <f>(((E8*ข้อมูล!J34)+(F8*ข้อมูล!J35)+(G8*ข้อมูล!J36)+(H8*ข้อมูล!J37)+(I8*ข้อมูล!J38)+(J8*ข้อมูล!J39))*100)/K1</f>
        <v>#DIV/0!</v>
      </c>
      <c r="L8" s="491" t="s">
        <v>77</v>
      </c>
      <c r="M8" s="491"/>
    </row>
    <row r="9" spans="2:14">
      <c r="B9" s="275" t="str">
        <f>ข้อมูลนักศึกษา!B10</f>
        <v/>
      </c>
      <c r="C9" s="284" t="str">
        <f>IF(B9="","",ข้อมูลนักศึกษา!C10)</f>
        <v/>
      </c>
      <c r="D9" s="284" t="str">
        <f>IF(B9="","",ข้อมูลนักศึกษา!D10)</f>
        <v/>
      </c>
      <c r="E9" s="37"/>
      <c r="F9" s="37"/>
      <c r="G9" s="37"/>
      <c r="H9" s="37"/>
      <c r="I9" s="37"/>
      <c r="J9" s="37"/>
      <c r="K9" s="278" t="e">
        <f>(((E9*ข้อมูล!J34)+(F9*ข้อมูล!J35)+(G9*ข้อมูล!J36)+(H9*ข้อมูล!J37)+(I9*ข้อมูล!J38)+(J9*ข้อมูล!J39))*100)/K1</f>
        <v>#DIV/0!</v>
      </c>
    </row>
    <row r="10" spans="2:14">
      <c r="B10" s="275" t="str">
        <f>ข้อมูลนักศึกษา!B11</f>
        <v/>
      </c>
      <c r="C10" s="284" t="str">
        <f>IF(B10="","",ข้อมูลนักศึกษา!C11)</f>
        <v/>
      </c>
      <c r="D10" s="284" t="str">
        <f>IF(B10="","",ข้อมูลนักศึกษา!D11)</f>
        <v/>
      </c>
      <c r="E10" s="37"/>
      <c r="F10" s="37"/>
      <c r="G10" s="37"/>
      <c r="H10" s="37"/>
      <c r="I10" s="37"/>
      <c r="J10" s="37"/>
      <c r="K10" s="278" t="e">
        <f>(((E10*ข้อมูล!J34)+(F10*ข้อมูล!J35)+(G10*ข้อมูล!J36)+(H10*ข้อมูล!J37)+(I10*ข้อมูล!J38)+(J10*ข้อมูล!J39))*100)/K1</f>
        <v>#DIV/0!</v>
      </c>
    </row>
    <row r="11" spans="2:14">
      <c r="B11" s="275" t="str">
        <f>ข้อมูลนักศึกษา!B12</f>
        <v/>
      </c>
      <c r="C11" s="284" t="str">
        <f>IF(B11="","",ข้อมูลนักศึกษา!C12)</f>
        <v/>
      </c>
      <c r="D11" s="284" t="str">
        <f>IF(B11="","",ข้อมูลนักศึกษา!D12)</f>
        <v/>
      </c>
      <c r="E11" s="37"/>
      <c r="F11" s="37"/>
      <c r="G11" s="37"/>
      <c r="H11" s="37"/>
      <c r="I11" s="37"/>
      <c r="J11" s="37"/>
      <c r="K11" s="278" t="e">
        <f>(((E11*ข้อมูล!J34)+(F11*ข้อมูล!J35)+(G11*ข้อมูล!J36)+(H11*ข้อมูล!J37)+(I11*ข้อมูล!J38)+(J11*ข้อมูล!J39))*100)/K1</f>
        <v>#DIV/0!</v>
      </c>
    </row>
    <row r="12" spans="2:14">
      <c r="B12" s="275" t="str">
        <f>ข้อมูลนักศึกษา!B13</f>
        <v/>
      </c>
      <c r="C12" s="284" t="str">
        <f>IF(B12="","",ข้อมูลนักศึกษา!C13)</f>
        <v/>
      </c>
      <c r="D12" s="284" t="str">
        <f>IF(B12="","",ข้อมูลนักศึกษา!D13)</f>
        <v/>
      </c>
      <c r="E12" s="37"/>
      <c r="F12" s="37"/>
      <c r="G12" s="37"/>
      <c r="H12" s="37"/>
      <c r="I12" s="37"/>
      <c r="J12" s="37"/>
      <c r="K12" s="278" t="e">
        <f>(((E12*ข้อมูล!J34)+(F12*ข้อมูล!J35)+(G12*ข้อมูล!J36)+(H12*ข้อมูล!J37)+(I12*ข้อมูล!J38)+(J12*ข้อมูล!J39))*100)/K1</f>
        <v>#DIV/0!</v>
      </c>
    </row>
    <row r="13" spans="2:14">
      <c r="B13" s="275" t="str">
        <f>ข้อมูลนักศึกษา!B14</f>
        <v/>
      </c>
      <c r="C13" s="284" t="str">
        <f>IF(B13="","",ข้อมูลนักศึกษา!C14)</f>
        <v/>
      </c>
      <c r="D13" s="284" t="str">
        <f>IF(B13="","",ข้อมูลนักศึกษา!D14)</f>
        <v/>
      </c>
      <c r="E13" s="37"/>
      <c r="F13" s="37"/>
      <c r="G13" s="37"/>
      <c r="H13" s="37"/>
      <c r="I13" s="37"/>
      <c r="J13" s="37"/>
      <c r="K13" s="278" t="e">
        <f>(((E13*ข้อมูล!J34)+(F13*ข้อมูล!J35)+(G13*ข้อมูล!J36)+(H13*ข้อมูล!J37)+(I13*ข้อมูล!J38)+(J13*ข้อมูล!J39))*100)/K1</f>
        <v>#DIV/0!</v>
      </c>
    </row>
    <row r="14" spans="2:14">
      <c r="B14" s="275" t="str">
        <f>ข้อมูลนักศึกษา!B15</f>
        <v/>
      </c>
      <c r="C14" s="284" t="str">
        <f>IF(B14="","",ข้อมูลนักศึกษา!C15)</f>
        <v/>
      </c>
      <c r="D14" s="284" t="str">
        <f>IF(B14="","",ข้อมูลนักศึกษา!D15)</f>
        <v/>
      </c>
      <c r="E14" s="37"/>
      <c r="F14" s="37"/>
      <c r="G14" s="37"/>
      <c r="H14" s="37"/>
      <c r="I14" s="37"/>
      <c r="J14" s="37"/>
      <c r="K14" s="278" t="e">
        <f>(((E14*ข้อมูล!J34)+(F14*ข้อมูล!J35)+(G14*ข้อมูล!J36)+(H14*ข้อมูล!J37)+(I14*ข้อมูล!J38)+(J14*ข้อมูล!J39))*100)/K1</f>
        <v>#DIV/0!</v>
      </c>
    </row>
    <row r="15" spans="2:14">
      <c r="B15" s="275" t="str">
        <f>ข้อมูลนักศึกษา!B16</f>
        <v/>
      </c>
      <c r="C15" s="284" t="str">
        <f>IF(B15="","",ข้อมูลนักศึกษา!C16)</f>
        <v/>
      </c>
      <c r="D15" s="284" t="str">
        <f>IF(B15="","",ข้อมูลนักศึกษา!D16)</f>
        <v/>
      </c>
      <c r="E15" s="37"/>
      <c r="F15" s="37"/>
      <c r="G15" s="37"/>
      <c r="H15" s="37"/>
      <c r="I15" s="37"/>
      <c r="J15" s="37"/>
      <c r="K15" s="278" t="e">
        <f>(((E15*ข้อมูล!J34)+(F15*ข้อมูล!J35)+(G15*ข้อมูล!J36)+(H15*ข้อมูล!J37)+(I15*ข้อมูล!J38)+(J15*ข้อมูล!J39))*100)/K1</f>
        <v>#DIV/0!</v>
      </c>
    </row>
    <row r="16" spans="2:14">
      <c r="B16" s="275" t="str">
        <f>ข้อมูลนักศึกษา!B17</f>
        <v/>
      </c>
      <c r="C16" s="284" t="str">
        <f>IF(B16="","",ข้อมูลนักศึกษา!C17)</f>
        <v/>
      </c>
      <c r="D16" s="284" t="str">
        <f>IF(B16="","",ข้อมูลนักศึกษา!D17)</f>
        <v/>
      </c>
      <c r="E16" s="37"/>
      <c r="F16" s="37"/>
      <c r="G16" s="37"/>
      <c r="H16" s="37"/>
      <c r="I16" s="37"/>
      <c r="J16" s="37"/>
      <c r="K16" s="278" t="e">
        <f>(((E16*ข้อมูล!J34)+(F16*ข้อมูล!J35)+(G16*ข้อมูล!J36)+(H16*ข้อมูล!J37)+(I16*ข้อมูล!J38)+(J16*ข้อมูล!J39))*100)/K1</f>
        <v>#DIV/0!</v>
      </c>
    </row>
    <row r="17" spans="2:11">
      <c r="B17" s="275" t="str">
        <f>ข้อมูลนักศึกษา!B18</f>
        <v/>
      </c>
      <c r="C17" s="284" t="str">
        <f>IF(B17="","",ข้อมูลนักศึกษา!C18)</f>
        <v/>
      </c>
      <c r="D17" s="284" t="str">
        <f>IF(B17="","",ข้อมูลนักศึกษา!D18)</f>
        <v/>
      </c>
      <c r="E17" s="37"/>
      <c r="F17" s="37"/>
      <c r="G17" s="37"/>
      <c r="H17" s="37"/>
      <c r="I17" s="37"/>
      <c r="J17" s="37"/>
      <c r="K17" s="278" t="e">
        <f>(((E17*ข้อมูล!J34)+(F17*ข้อมูล!J35)+(G17*ข้อมูล!J36)+(H17*ข้อมูล!J37)+(I17*ข้อมูล!J38)+(J17*ข้อมูล!J39))*100)/K1</f>
        <v>#DIV/0!</v>
      </c>
    </row>
    <row r="18" spans="2:11">
      <c r="B18" s="275" t="str">
        <f>ข้อมูลนักศึกษา!B19</f>
        <v/>
      </c>
      <c r="C18" s="284" t="str">
        <f>IF(B18="","",ข้อมูลนักศึกษา!C19)</f>
        <v/>
      </c>
      <c r="D18" s="284" t="str">
        <f>IF(B18="","",ข้อมูลนักศึกษา!D19)</f>
        <v/>
      </c>
      <c r="E18" s="37"/>
      <c r="F18" s="37"/>
      <c r="G18" s="37"/>
      <c r="H18" s="37"/>
      <c r="I18" s="37"/>
      <c r="J18" s="37"/>
      <c r="K18" s="278" t="e">
        <f>(((E18*ข้อมูล!J34)+(F18*ข้อมูล!J35)+(G18*ข้อมูล!J36)+(H18*ข้อมูล!J37)+(I18*ข้อมูล!J38)+(J18*ข้อมูล!J39))*100)/K1</f>
        <v>#DIV/0!</v>
      </c>
    </row>
    <row r="19" spans="2:11">
      <c r="B19" s="275" t="str">
        <f>ข้อมูลนักศึกษา!B20</f>
        <v/>
      </c>
      <c r="C19" s="284" t="str">
        <f>IF(B19="","",ข้อมูลนักศึกษา!C20)</f>
        <v/>
      </c>
      <c r="D19" s="284" t="str">
        <f>IF(B19="","",ข้อมูลนักศึกษา!D20)</f>
        <v/>
      </c>
      <c r="E19" s="37"/>
      <c r="F19" s="37"/>
      <c r="G19" s="37"/>
      <c r="H19" s="37"/>
      <c r="I19" s="37"/>
      <c r="J19" s="37"/>
      <c r="K19" s="278" t="e">
        <f>(((E19*ข้อมูล!J34)+(F19*ข้อมูล!J35)+(G19*ข้อมูล!J36)+(H19*ข้อมูล!J37)+(I19*ข้อมูล!J38)+(J19*ข้อมูล!J39))*100)/K1</f>
        <v>#DIV/0!</v>
      </c>
    </row>
    <row r="20" spans="2:11">
      <c r="B20" s="275" t="str">
        <f>ข้อมูลนักศึกษา!B21</f>
        <v/>
      </c>
      <c r="C20" s="284" t="str">
        <f>IF(B20="","",ข้อมูลนักศึกษา!C21)</f>
        <v/>
      </c>
      <c r="D20" s="284" t="str">
        <f>IF(B20="","",ข้อมูลนักศึกษา!D21)</f>
        <v/>
      </c>
      <c r="E20" s="37"/>
      <c r="F20" s="37"/>
      <c r="G20" s="37"/>
      <c r="H20" s="37"/>
      <c r="I20" s="37"/>
      <c r="J20" s="37"/>
      <c r="K20" s="278" t="e">
        <f>(((E20*ข้อมูล!J34)+(F20*ข้อมูล!J35)+(G20*ข้อมูล!J36)+(H20*ข้อมูล!J37)+(I20*ข้อมูล!J38)+(J20*ข้อมูล!J39))*100)/K1</f>
        <v>#DIV/0!</v>
      </c>
    </row>
    <row r="21" spans="2:11">
      <c r="B21" s="275" t="str">
        <f>ข้อมูลนักศึกษา!B22</f>
        <v/>
      </c>
      <c r="C21" s="284" t="str">
        <f>IF(B21="","",ข้อมูลนักศึกษา!C22)</f>
        <v/>
      </c>
      <c r="D21" s="284" t="str">
        <f>IF(B21="","",ข้อมูลนักศึกษา!D22)</f>
        <v/>
      </c>
      <c r="E21" s="37"/>
      <c r="F21" s="37"/>
      <c r="G21" s="37"/>
      <c r="H21" s="37"/>
      <c r="I21" s="37"/>
      <c r="J21" s="37"/>
      <c r="K21" s="278" t="e">
        <f>(((E21*ข้อมูล!J34)+(F21*ข้อมูล!J35)+(G21*ข้อมูล!J36)+(H21*ข้อมูล!J37)+(I21*ข้อมูล!J38)+(J21*ข้อมูล!J39))*100)/K1</f>
        <v>#DIV/0!</v>
      </c>
    </row>
    <row r="22" spans="2:11">
      <c r="B22" s="275" t="str">
        <f>ข้อมูลนักศึกษา!B23</f>
        <v/>
      </c>
      <c r="C22" s="284" t="str">
        <f>IF(B22="","",ข้อมูลนักศึกษา!C23)</f>
        <v/>
      </c>
      <c r="D22" s="284" t="str">
        <f>IF(B22="","",ข้อมูลนักศึกษา!D23)</f>
        <v/>
      </c>
      <c r="E22" s="37"/>
      <c r="F22" s="37"/>
      <c r="G22" s="37"/>
      <c r="H22" s="37"/>
      <c r="I22" s="37"/>
      <c r="J22" s="37"/>
      <c r="K22" s="278" t="e">
        <f>(((E22*ข้อมูล!J34)+(F22*ข้อมูล!J35)+(G22*ข้อมูล!J36)+(H22*ข้อมูล!J37)+(I22*ข้อมูล!J38)+(J22*ข้อมูล!J39))*100)/K1</f>
        <v>#DIV/0!</v>
      </c>
    </row>
    <row r="23" spans="2:11">
      <c r="B23" s="275" t="str">
        <f>ข้อมูลนักศึกษา!B24</f>
        <v/>
      </c>
      <c r="C23" s="284" t="str">
        <f>IF(B23="","",ข้อมูลนักศึกษา!C24)</f>
        <v/>
      </c>
      <c r="D23" s="284" t="str">
        <f>IF(B23="","",ข้อมูลนักศึกษา!D24)</f>
        <v/>
      </c>
      <c r="E23" s="37"/>
      <c r="F23" s="37"/>
      <c r="G23" s="37"/>
      <c r="H23" s="37"/>
      <c r="I23" s="37"/>
      <c r="J23" s="37"/>
      <c r="K23" s="278" t="e">
        <f>(((E23*ข้อมูล!J34)+(F23*ข้อมูล!J35)+(G23*ข้อมูล!J36)+(H23*ข้อมูล!J37)+(I23*ข้อมูล!J38)+(J23*ข้อมูล!J39))*100)/K1</f>
        <v>#DIV/0!</v>
      </c>
    </row>
    <row r="24" spans="2:11">
      <c r="B24" s="275" t="str">
        <f>ข้อมูลนักศึกษา!B25</f>
        <v/>
      </c>
      <c r="C24" s="284" t="str">
        <f>IF(B24="","",ข้อมูลนักศึกษา!C25)</f>
        <v/>
      </c>
      <c r="D24" s="284" t="str">
        <f>IF(B24="","",ข้อมูลนักศึกษา!D25)</f>
        <v/>
      </c>
      <c r="E24" s="37"/>
      <c r="F24" s="37"/>
      <c r="G24" s="37"/>
      <c r="H24" s="37"/>
      <c r="I24" s="37"/>
      <c r="J24" s="37"/>
      <c r="K24" s="278" t="e">
        <f>(((E24*ข้อมูล!J34)+(F24*ข้อมูล!J35)+(G24*ข้อมูล!J36)+(H24*ข้อมูล!J37)+(I24*ข้อมูล!J38)+(J24*ข้อมูล!J39))*100)/K1</f>
        <v>#DIV/0!</v>
      </c>
    </row>
    <row r="25" spans="2:11">
      <c r="B25" s="275" t="str">
        <f>ข้อมูลนักศึกษา!B26</f>
        <v/>
      </c>
      <c r="C25" s="284" t="str">
        <f>IF(B25="","",ข้อมูลนักศึกษา!C26)</f>
        <v/>
      </c>
      <c r="D25" s="284" t="str">
        <f>IF(B25="","",ข้อมูลนักศึกษา!D26)</f>
        <v/>
      </c>
      <c r="E25" s="37"/>
      <c r="F25" s="37"/>
      <c r="G25" s="37"/>
      <c r="H25" s="37"/>
      <c r="I25" s="37"/>
      <c r="J25" s="37"/>
      <c r="K25" s="278" t="e">
        <f>(((E25*ข้อมูล!J34)+(F25*ข้อมูล!J35)+(G25*ข้อมูล!J36)+(H25*ข้อมูล!J37)+(I25*ข้อมูล!J38)+(J25*ข้อมูล!J39))*100)/K1</f>
        <v>#DIV/0!</v>
      </c>
    </row>
    <row r="26" spans="2:11">
      <c r="B26" s="275" t="str">
        <f>ข้อมูลนักศึกษา!B27</f>
        <v/>
      </c>
      <c r="C26" s="284" t="str">
        <f>IF(B26="","",ข้อมูลนักศึกษา!C27)</f>
        <v/>
      </c>
      <c r="D26" s="284" t="str">
        <f>IF(B26="","",ข้อมูลนักศึกษา!D27)</f>
        <v/>
      </c>
      <c r="E26" s="37"/>
      <c r="F26" s="37"/>
      <c r="G26" s="37"/>
      <c r="H26" s="37"/>
      <c r="I26" s="37"/>
      <c r="J26" s="37"/>
      <c r="K26" s="278" t="e">
        <f>(((E26*ข้อมูล!J34)+(F26*ข้อมูล!J35)+(G26*ข้อมูล!J36)+(H26*ข้อมูล!J37)+(I26*ข้อมูล!J38)+(J26*ข้อมูล!J39))*100)/K1</f>
        <v>#DIV/0!</v>
      </c>
    </row>
    <row r="27" spans="2:11">
      <c r="B27" s="275" t="str">
        <f>ข้อมูลนักศึกษา!B28</f>
        <v/>
      </c>
      <c r="C27" s="284" t="str">
        <f>IF(B27="","",ข้อมูลนักศึกษา!C28)</f>
        <v/>
      </c>
      <c r="D27" s="284" t="str">
        <f>IF(B27="","",ข้อมูลนักศึกษา!D28)</f>
        <v/>
      </c>
      <c r="E27" s="37"/>
      <c r="F27" s="37"/>
      <c r="G27" s="37"/>
      <c r="H27" s="37"/>
      <c r="I27" s="37"/>
      <c r="J27" s="37"/>
      <c r="K27" s="278" t="e">
        <f>(((E27*ข้อมูล!J34)+(F27*ข้อมูล!J35)+(G27*ข้อมูล!J36)+(H27*ข้อมูล!J37)+(I27*ข้อมูล!J38)+(J27*ข้อมูล!J39))*100)/K1</f>
        <v>#DIV/0!</v>
      </c>
    </row>
    <row r="28" spans="2:11">
      <c r="B28" s="275" t="str">
        <f>ข้อมูลนักศึกษา!B29</f>
        <v/>
      </c>
      <c r="C28" s="284" t="str">
        <f>IF(B28="","",ข้อมูลนักศึกษา!C29)</f>
        <v/>
      </c>
      <c r="D28" s="284" t="str">
        <f>IF(B28="","",ข้อมูลนักศึกษา!D29)</f>
        <v/>
      </c>
      <c r="E28" s="37"/>
      <c r="F28" s="37"/>
      <c r="G28" s="37"/>
      <c r="H28" s="37"/>
      <c r="I28" s="37"/>
      <c r="J28" s="37"/>
      <c r="K28" s="278" t="e">
        <f>(((E28*ข้อมูล!J34)+(F28*ข้อมูล!J35)+(G28*ข้อมูล!J36)+(H28*ข้อมูล!J37)+(I28*ข้อมูล!J38)+(J28*ข้อมูล!J39))*100)/K1</f>
        <v>#DIV/0!</v>
      </c>
    </row>
    <row r="29" spans="2:11">
      <c r="B29" s="275" t="str">
        <f>ข้อมูลนักศึกษา!B30</f>
        <v/>
      </c>
      <c r="C29" s="284" t="str">
        <f>IF(B29="","",ข้อมูลนักศึกษา!C30)</f>
        <v/>
      </c>
      <c r="D29" s="284" t="str">
        <f>IF(B29="","",ข้อมูลนักศึกษา!D30)</f>
        <v/>
      </c>
      <c r="E29" s="37"/>
      <c r="F29" s="37"/>
      <c r="G29" s="37"/>
      <c r="H29" s="37"/>
      <c r="I29" s="37"/>
      <c r="J29" s="37"/>
      <c r="K29" s="278" t="e">
        <f>(((E29*ข้อมูล!J34)+(F29*ข้อมูล!J35)+(G29*ข้อมูล!J36)+(H29*ข้อมูล!J37)+(I29*ข้อมูล!J38)+(J29*ข้อมูล!J39))*100)/K1</f>
        <v>#DIV/0!</v>
      </c>
    </row>
    <row r="30" spans="2:11">
      <c r="B30" s="275" t="str">
        <f>ข้อมูลนักศึกษา!B31</f>
        <v/>
      </c>
      <c r="C30" s="284" t="str">
        <f>IF(B30="","",ข้อมูลนักศึกษา!C31)</f>
        <v/>
      </c>
      <c r="D30" s="284" t="str">
        <f>IF(B30="","",ข้อมูลนักศึกษา!D31)</f>
        <v/>
      </c>
      <c r="E30" s="37"/>
      <c r="F30" s="37"/>
      <c r="G30" s="37"/>
      <c r="H30" s="37"/>
      <c r="I30" s="37"/>
      <c r="J30" s="37"/>
      <c r="K30" s="278" t="e">
        <f>(((E30*ข้อมูล!J34)+(F30*ข้อมูล!J35)+(G30*ข้อมูล!J36)+(H30*ข้อมูล!J37)+(I30*ข้อมูล!J38)+(J30*ข้อมูล!J39))*100)/K1</f>
        <v>#DIV/0!</v>
      </c>
    </row>
    <row r="31" spans="2:11">
      <c r="B31" s="275" t="str">
        <f>ข้อมูลนักศึกษา!B32</f>
        <v/>
      </c>
      <c r="C31" s="284" t="str">
        <f>IF(B31="","",ข้อมูลนักศึกษา!C32)</f>
        <v/>
      </c>
      <c r="D31" s="284" t="str">
        <f>IF(B31="","",ข้อมูลนักศึกษา!D32)</f>
        <v/>
      </c>
      <c r="E31" s="37"/>
      <c r="F31" s="37"/>
      <c r="G31" s="37"/>
      <c r="H31" s="37"/>
      <c r="I31" s="37"/>
      <c r="J31" s="37"/>
      <c r="K31" s="278" t="e">
        <f>(((E31*ข้อมูล!J34)+(F31*ข้อมูล!J35)+(G31*ข้อมูล!J36)+(H31*ข้อมูล!J37)+(I31*ข้อมูล!J38)+(J31*ข้อมูล!J39))*100)/K1</f>
        <v>#DIV/0!</v>
      </c>
    </row>
    <row r="32" spans="2:11">
      <c r="B32" s="275" t="str">
        <f>ข้อมูลนักศึกษา!B33</f>
        <v/>
      </c>
      <c r="C32" s="284" t="str">
        <f>IF(B32="","",ข้อมูลนักศึกษา!C33)</f>
        <v/>
      </c>
      <c r="D32" s="284" t="str">
        <f>IF(B32="","",ข้อมูลนักศึกษา!D33)</f>
        <v/>
      </c>
      <c r="E32" s="37"/>
      <c r="F32" s="37"/>
      <c r="G32" s="37"/>
      <c r="H32" s="37"/>
      <c r="I32" s="37"/>
      <c r="J32" s="37"/>
      <c r="K32" s="278" t="e">
        <f>(((E32*ข้อมูล!J34)+(F32*ข้อมูล!J35)+(G32*ข้อมูล!J36)+(H32*ข้อมูล!J37)+(I32*ข้อมูล!J38)+(J32*ข้อมูล!J39))*100)/K1</f>
        <v>#DIV/0!</v>
      </c>
    </row>
    <row r="33" spans="2:11">
      <c r="B33" s="275" t="str">
        <f>ข้อมูลนักศึกษา!B34</f>
        <v/>
      </c>
      <c r="C33" s="284" t="str">
        <f>IF(B33="","",ข้อมูลนักศึกษา!C34)</f>
        <v/>
      </c>
      <c r="D33" s="284" t="str">
        <f>IF(B33="","",ข้อมูลนักศึกษา!D34)</f>
        <v/>
      </c>
      <c r="E33" s="37"/>
      <c r="F33" s="37"/>
      <c r="G33" s="37"/>
      <c r="H33" s="37"/>
      <c r="I33" s="37"/>
      <c r="J33" s="37"/>
      <c r="K33" s="278" t="e">
        <f>(((E33*ข้อมูล!J34)+(F33*ข้อมูล!J35)+(G33*ข้อมูล!J36)+(H33*ข้อมูล!J37)+(I33*ข้อมูล!J38)+(J33*ข้อมูล!J39))*100)/K1</f>
        <v>#DIV/0!</v>
      </c>
    </row>
    <row r="34" spans="2:11">
      <c r="B34" s="275" t="str">
        <f>ข้อมูลนักศึกษา!B35</f>
        <v/>
      </c>
      <c r="C34" s="284" t="str">
        <f>IF(B34="","",ข้อมูลนักศึกษา!C35)</f>
        <v/>
      </c>
      <c r="D34" s="284" t="str">
        <f>IF(B34="","",ข้อมูลนักศึกษา!D35)</f>
        <v/>
      </c>
      <c r="E34" s="37"/>
      <c r="F34" s="37"/>
      <c r="G34" s="37"/>
      <c r="H34" s="37"/>
      <c r="I34" s="37"/>
      <c r="J34" s="37"/>
      <c r="K34" s="278" t="e">
        <f>(((E34*ข้อมูล!J34)+(F34*ข้อมูล!J35)+(G34*ข้อมูล!J36)+(H34*ข้อมูล!J37)+(I34*ข้อมูล!J38)+(J34*ข้อมูล!J39))*100)/K1</f>
        <v>#DIV/0!</v>
      </c>
    </row>
    <row r="35" spans="2:11">
      <c r="B35" s="275" t="str">
        <f>ข้อมูลนักศึกษา!B36</f>
        <v/>
      </c>
      <c r="C35" s="284" t="str">
        <f>IF(B35="","",ข้อมูลนักศึกษา!C36)</f>
        <v/>
      </c>
      <c r="D35" s="284" t="str">
        <f>IF(B35="","",ข้อมูลนักศึกษา!D36)</f>
        <v/>
      </c>
      <c r="E35" s="37"/>
      <c r="F35" s="37"/>
      <c r="G35" s="37"/>
      <c r="H35" s="37"/>
      <c r="I35" s="37"/>
      <c r="J35" s="37"/>
      <c r="K35" s="278" t="e">
        <f>(((E35*ข้อมูล!J34)+(F35*ข้อมูล!J35)+(G35*ข้อมูล!J36)+(H35*ข้อมูล!J37)+(I35*ข้อมูล!J38)+(J35*ข้อมูล!J39))*100)/K1</f>
        <v>#DIV/0!</v>
      </c>
    </row>
    <row r="36" spans="2:11">
      <c r="B36" s="275" t="str">
        <f>ข้อมูลนักศึกษา!B37</f>
        <v/>
      </c>
      <c r="C36" s="284" t="str">
        <f>IF(B36="","",ข้อมูลนักศึกษา!C37)</f>
        <v/>
      </c>
      <c r="D36" s="284" t="str">
        <f>IF(B36="","",ข้อมูลนักศึกษา!D37)</f>
        <v/>
      </c>
      <c r="E36" s="37"/>
      <c r="F36" s="37"/>
      <c r="G36" s="37"/>
      <c r="H36" s="37"/>
      <c r="I36" s="37"/>
      <c r="J36" s="37"/>
      <c r="K36" s="278" t="e">
        <f>(((E36*ข้อมูล!J34)+(F36*ข้อมูล!J35)+(G36*ข้อมูล!J36)+(H36*ข้อมูล!J37)+(I36*ข้อมูล!J38)+(J36*ข้อมูล!J39))*100)/K1</f>
        <v>#DIV/0!</v>
      </c>
    </row>
    <row r="37" spans="2:11">
      <c r="B37" s="275" t="str">
        <f>ข้อมูลนักศึกษา!B38</f>
        <v/>
      </c>
      <c r="C37" s="284" t="str">
        <f>IF(B37="","",ข้อมูลนักศึกษา!C38)</f>
        <v/>
      </c>
      <c r="D37" s="284" t="str">
        <f>IF(B37="","",ข้อมูลนักศึกษา!D38)</f>
        <v/>
      </c>
      <c r="E37" s="37"/>
      <c r="F37" s="37"/>
      <c r="G37" s="37"/>
      <c r="H37" s="37"/>
      <c r="I37" s="37"/>
      <c r="J37" s="37"/>
      <c r="K37" s="278" t="e">
        <f>(((E37*ข้อมูล!J34)+(F37*ข้อมูล!J35)+(G37*ข้อมูล!J36)+(H37*ข้อมูล!J37)+(I37*ข้อมูล!J38)+(J37*ข้อมูล!J39))*100)/K1</f>
        <v>#DIV/0!</v>
      </c>
    </row>
    <row r="38" spans="2:11">
      <c r="B38" s="275" t="str">
        <f>ข้อมูลนักศึกษา!B39</f>
        <v/>
      </c>
      <c r="C38" s="284" t="str">
        <f>IF(B38="","",ข้อมูลนักศึกษา!C39)</f>
        <v/>
      </c>
      <c r="D38" s="284" t="str">
        <f>IF(B38="","",ข้อมูลนักศึกษา!D39)</f>
        <v/>
      </c>
      <c r="E38" s="37"/>
      <c r="F38" s="37"/>
      <c r="G38" s="37"/>
      <c r="H38" s="37"/>
      <c r="I38" s="37"/>
      <c r="J38" s="37"/>
      <c r="K38" s="278" t="e">
        <f>(((E38*ข้อมูล!J34)+(F38*ข้อมูล!J35)+(G38*ข้อมูล!J36)+(H38*ข้อมูล!J37)+(I38*ข้อมูล!J38)+(J38*ข้อมูล!J39))*100)/K1</f>
        <v>#DIV/0!</v>
      </c>
    </row>
    <row r="39" spans="2:11">
      <c r="B39" s="275" t="str">
        <f>ข้อมูลนักศึกษา!B40</f>
        <v/>
      </c>
      <c r="C39" s="284" t="str">
        <f>IF(B39="","",ข้อมูลนักศึกษา!C40)</f>
        <v/>
      </c>
      <c r="D39" s="284" t="str">
        <f>IF(B39="","",ข้อมูลนักศึกษา!D40)</f>
        <v/>
      </c>
      <c r="E39" s="37"/>
      <c r="F39" s="37"/>
      <c r="G39" s="37"/>
      <c r="H39" s="37"/>
      <c r="I39" s="37"/>
      <c r="J39" s="37"/>
      <c r="K39" s="278" t="e">
        <f>(((E39*ข้อมูล!J34)+(F39*ข้อมูล!J35)+(G39*ข้อมูล!J36)+(H39*ข้อมูล!J37)+(I39*ข้อมูล!J38)+(J39*ข้อมูล!J39))*100)/K1</f>
        <v>#DIV/0!</v>
      </c>
    </row>
    <row r="40" spans="2:11">
      <c r="B40" s="275" t="str">
        <f>ข้อมูลนักศึกษา!B41</f>
        <v/>
      </c>
      <c r="C40" s="284" t="str">
        <f>IF(B40="","",ข้อมูลนักศึกษา!C41)</f>
        <v/>
      </c>
      <c r="D40" s="284" t="str">
        <f>IF(B40="","",ข้อมูลนักศึกษา!D41)</f>
        <v/>
      </c>
      <c r="E40" s="37"/>
      <c r="F40" s="37"/>
      <c r="G40" s="37"/>
      <c r="H40" s="37"/>
      <c r="I40" s="37"/>
      <c r="J40" s="37"/>
      <c r="K40" s="278" t="e">
        <f>(((E40*ข้อมูล!J34)+(F40*ข้อมูล!J35)+(G40*ข้อมูล!J36)+(H40*ข้อมูล!J37)+(I40*ข้อมูล!J38)+(J40*ข้อมูล!J39))*100)/K1</f>
        <v>#DIV/0!</v>
      </c>
    </row>
    <row r="41" spans="2:11">
      <c r="B41" s="275" t="str">
        <f>ข้อมูลนักศึกษา!B42</f>
        <v/>
      </c>
      <c r="C41" s="284" t="str">
        <f>IF(B41="","",ข้อมูลนักศึกษา!C42)</f>
        <v/>
      </c>
      <c r="D41" s="284" t="str">
        <f>IF(B41="","",ข้อมูลนักศึกษา!D42)</f>
        <v/>
      </c>
      <c r="E41" s="37"/>
      <c r="F41" s="37"/>
      <c r="G41" s="37"/>
      <c r="H41" s="37"/>
      <c r="I41" s="37"/>
      <c r="J41" s="37"/>
      <c r="K41" s="278" t="e">
        <f>(((E41*ข้อมูล!J34)+(F41*ข้อมูล!J35)+(G41*ข้อมูล!J36)+(H41*ข้อมูล!J37)+(I41*ข้อมูล!J38)+(J41*ข้อมูล!J39))*100)/K1</f>
        <v>#DIV/0!</v>
      </c>
    </row>
    <row r="42" spans="2:11">
      <c r="B42" s="275" t="str">
        <f>ข้อมูลนักศึกษา!B43</f>
        <v/>
      </c>
      <c r="C42" s="284" t="str">
        <f>IF(B42="","",ข้อมูลนักศึกษา!C43)</f>
        <v/>
      </c>
      <c r="D42" s="284" t="str">
        <f>IF(B42="","",ข้อมูลนักศึกษา!D43)</f>
        <v/>
      </c>
      <c r="E42" s="37"/>
      <c r="F42" s="37"/>
      <c r="G42" s="37"/>
      <c r="H42" s="37"/>
      <c r="I42" s="37"/>
      <c r="J42" s="37"/>
      <c r="K42" s="278" t="e">
        <f>(((E42*ข้อมูล!J34)+(F42*ข้อมูล!J35)+(G42*ข้อมูล!J36)+(H42*ข้อมูล!J37)+(I42*ข้อมูล!J38)+(J42*ข้อมูล!J39))*100)/K1</f>
        <v>#DIV/0!</v>
      </c>
    </row>
    <row r="43" spans="2:11">
      <c r="B43" s="275" t="str">
        <f>ข้อมูลนักศึกษา!B44</f>
        <v/>
      </c>
      <c r="C43" s="284" t="str">
        <f>IF(B43="","",ข้อมูลนักศึกษา!C44)</f>
        <v/>
      </c>
      <c r="D43" s="284" t="str">
        <f>IF(B43="","",ข้อมูลนักศึกษา!D44)</f>
        <v/>
      </c>
      <c r="E43" s="37"/>
      <c r="F43" s="37"/>
      <c r="G43" s="37"/>
      <c r="H43" s="37"/>
      <c r="I43" s="37"/>
      <c r="J43" s="37"/>
      <c r="K43" s="278" t="e">
        <f>(((E43*ข้อมูล!J34)+(F43*ข้อมูล!J35)+(G43*ข้อมูล!J36)+(H43*ข้อมูล!J37)+(I43*ข้อมูล!J38)+(J43*ข้อมูล!J39))*100)/K1</f>
        <v>#DIV/0!</v>
      </c>
    </row>
    <row r="44" spans="2:11">
      <c r="B44" s="275" t="str">
        <f>ข้อมูลนักศึกษา!B45</f>
        <v/>
      </c>
      <c r="C44" s="284" t="str">
        <f>IF(B44="","",ข้อมูลนักศึกษา!C45)</f>
        <v/>
      </c>
      <c r="D44" s="284" t="str">
        <f>IF(B44="","",ข้อมูลนักศึกษา!D45)</f>
        <v/>
      </c>
      <c r="E44" s="37"/>
      <c r="F44" s="37"/>
      <c r="G44" s="37"/>
      <c r="H44" s="37"/>
      <c r="I44" s="37"/>
      <c r="J44" s="37"/>
      <c r="K44" s="278" t="e">
        <f>(((E44*ข้อมูล!J34)+(F44*ข้อมูล!J35)+(G44*ข้อมูล!J36)+(H44*ข้อมูล!J37)+(I44*ข้อมูล!J38)+(J44*ข้อมูล!J39))*100)/K1</f>
        <v>#DIV/0!</v>
      </c>
    </row>
    <row r="45" spans="2:11">
      <c r="B45" s="275" t="str">
        <f>ข้อมูลนักศึกษา!B46</f>
        <v/>
      </c>
      <c r="C45" s="284" t="str">
        <f>IF(B45="","",ข้อมูลนักศึกษา!C46)</f>
        <v/>
      </c>
      <c r="D45" s="284" t="str">
        <f>IF(B45="","",ข้อมูลนักศึกษา!D46)</f>
        <v/>
      </c>
      <c r="E45" s="37"/>
      <c r="F45" s="37"/>
      <c r="G45" s="37"/>
      <c r="H45" s="37"/>
      <c r="I45" s="37"/>
      <c r="J45" s="37"/>
      <c r="K45" s="278" t="e">
        <f>(((E45*ข้อมูล!J34)+(F45*ข้อมูล!J35)+(G45*ข้อมูล!J36)+(H45*ข้อมูล!J37)+(I45*ข้อมูล!J38)+(J45*ข้อมูล!J39))*100)/K1</f>
        <v>#DIV/0!</v>
      </c>
    </row>
    <row r="46" spans="2:11">
      <c r="B46" s="275" t="str">
        <f>ข้อมูลนักศึกษา!B47</f>
        <v/>
      </c>
      <c r="C46" s="284" t="str">
        <f>IF(B46="","",ข้อมูลนักศึกษา!C47)</f>
        <v/>
      </c>
      <c r="D46" s="284" t="str">
        <f>IF(B46="","",ข้อมูลนักศึกษา!D47)</f>
        <v/>
      </c>
      <c r="E46" s="37"/>
      <c r="F46" s="37"/>
      <c r="G46" s="37"/>
      <c r="H46" s="37"/>
      <c r="I46" s="37"/>
      <c r="J46" s="37"/>
      <c r="K46" s="278" t="e">
        <f>(((E46*ข้อมูล!J34)+(F46*ข้อมูล!J35)+(G46*ข้อมูล!J36)+(H46*ข้อมูล!J37)+(I46*ข้อมูล!J38)+(J46*ข้อมูล!J39))*100)/K1</f>
        <v>#DIV/0!</v>
      </c>
    </row>
    <row r="47" spans="2:11">
      <c r="B47" s="275" t="str">
        <f>ข้อมูลนักศึกษา!B48</f>
        <v/>
      </c>
      <c r="C47" s="284" t="str">
        <f>IF(B47="","",ข้อมูลนักศึกษา!C48)</f>
        <v/>
      </c>
      <c r="D47" s="284" t="str">
        <f>IF(B47="","",ข้อมูลนักศึกษา!D48)</f>
        <v/>
      </c>
      <c r="E47" s="37"/>
      <c r="F47" s="37"/>
      <c r="G47" s="37"/>
      <c r="H47" s="37"/>
      <c r="I47" s="37"/>
      <c r="J47" s="37"/>
      <c r="K47" s="278" t="e">
        <f>(((E47*ข้อมูล!J34)+(F47*ข้อมูล!J35)+(G47*ข้อมูล!J36)+(H47*ข้อมูล!J37)+(I47*ข้อมูล!J38)+(J47*ข้อมูล!J39))*100)/K1</f>
        <v>#DIV/0!</v>
      </c>
    </row>
    <row r="48" spans="2:11">
      <c r="B48" s="275" t="str">
        <f>ข้อมูลนักศึกษา!B49</f>
        <v/>
      </c>
      <c r="C48" s="284" t="str">
        <f>IF(B48="","",ข้อมูลนักศึกษา!C49)</f>
        <v/>
      </c>
      <c r="D48" s="284" t="str">
        <f>IF(B48="","",ข้อมูลนักศึกษา!D49)</f>
        <v/>
      </c>
      <c r="E48" s="37"/>
      <c r="F48" s="37"/>
      <c r="G48" s="37"/>
      <c r="H48" s="37"/>
      <c r="I48" s="37"/>
      <c r="J48" s="37"/>
      <c r="K48" s="278" t="e">
        <f>(((E48*ข้อมูล!J34)+(F48*ข้อมูล!J35)+(G48*ข้อมูล!J36)+(H48*ข้อมูล!J37)+(I48*ข้อมูล!J38)+(J48*ข้อมูล!J39))*100)/K1</f>
        <v>#DIV/0!</v>
      </c>
    </row>
    <row r="49" spans="2:11">
      <c r="B49" s="275" t="str">
        <f>ข้อมูลนักศึกษา!B50</f>
        <v/>
      </c>
      <c r="C49" s="284" t="str">
        <f>IF(B49="","",ข้อมูลนักศึกษา!C50)</f>
        <v/>
      </c>
      <c r="D49" s="284" t="str">
        <f>IF(B49="","",ข้อมูลนักศึกษา!D50)</f>
        <v/>
      </c>
      <c r="E49" s="37"/>
      <c r="F49" s="37"/>
      <c r="G49" s="37"/>
      <c r="H49" s="37"/>
      <c r="I49" s="37"/>
      <c r="J49" s="37"/>
      <c r="K49" s="278" t="e">
        <f>(((E49*ข้อมูล!J34)+(F49*ข้อมูล!J35)+(G49*ข้อมูล!J36)+(H49*ข้อมูล!J37)+(I49*ข้อมูล!J38)+(J49*ข้อมูล!J39))*100)/K1</f>
        <v>#DIV/0!</v>
      </c>
    </row>
    <row r="50" spans="2:11">
      <c r="B50" s="275" t="str">
        <f>ข้อมูลนักศึกษา!B51</f>
        <v/>
      </c>
      <c r="C50" s="284" t="str">
        <f>IF(B50="","",ข้อมูลนักศึกษา!C51)</f>
        <v/>
      </c>
      <c r="D50" s="284" t="str">
        <f>IF(B50="","",ข้อมูลนักศึกษา!D51)</f>
        <v/>
      </c>
      <c r="E50" s="37"/>
      <c r="F50" s="37"/>
      <c r="G50" s="37"/>
      <c r="H50" s="37"/>
      <c r="I50" s="37"/>
      <c r="J50" s="37"/>
      <c r="K50" s="278" t="e">
        <f>(((E50*ข้อมูล!J34)+(F50*ข้อมูล!J35)+(G50*ข้อมูล!J36)+(H50*ข้อมูล!J37)+(I50*ข้อมูล!J38)+(J50*ข้อมูล!J39))*100)/K1</f>
        <v>#DIV/0!</v>
      </c>
    </row>
    <row r="51" spans="2:11">
      <c r="B51" s="275" t="str">
        <f>ข้อมูลนักศึกษา!B52</f>
        <v/>
      </c>
      <c r="C51" s="284" t="str">
        <f>IF(B51="","",ข้อมูลนักศึกษา!C52)</f>
        <v/>
      </c>
      <c r="D51" s="284" t="str">
        <f>IF(B51="","",ข้อมูลนักศึกษา!D52)</f>
        <v/>
      </c>
      <c r="E51" s="37"/>
      <c r="F51" s="37"/>
      <c r="G51" s="37"/>
      <c r="H51" s="37"/>
      <c r="I51" s="37"/>
      <c r="J51" s="37"/>
      <c r="K51" s="278" t="e">
        <f>(((E51*ข้อมูล!J34)+(F51*ข้อมูล!J35)+(G51*ข้อมูล!J36)+(H51*ข้อมูล!J37)+(I51*ข้อมูล!J38)+(J51*ข้อมูล!J39))*100)/K1</f>
        <v>#DIV/0!</v>
      </c>
    </row>
    <row r="52" spans="2:11">
      <c r="B52" s="275" t="str">
        <f>ข้อมูลนักศึกษา!B53</f>
        <v/>
      </c>
      <c r="C52" s="284" t="str">
        <f>IF(B52="","",ข้อมูลนักศึกษา!C53)</f>
        <v/>
      </c>
      <c r="D52" s="284" t="str">
        <f>IF(B52="","",ข้อมูลนักศึกษา!D53)</f>
        <v/>
      </c>
      <c r="E52" s="37"/>
      <c r="F52" s="37"/>
      <c r="G52" s="37"/>
      <c r="H52" s="37"/>
      <c r="I52" s="37"/>
      <c r="J52" s="37"/>
      <c r="K52" s="278" t="e">
        <f>(((E52*ข้อมูล!J34)+(F52*ข้อมูล!J35)+(G52*ข้อมูล!J36)+(H52*ข้อมูล!J37)+(I52*ข้อมูล!J38)+(J52*ข้อมูล!J39))*100)/K1</f>
        <v>#DIV/0!</v>
      </c>
    </row>
    <row r="53" spans="2:11">
      <c r="B53" s="275" t="str">
        <f>ข้อมูลนักศึกษา!B54</f>
        <v/>
      </c>
      <c r="C53" s="284" t="str">
        <f>IF(B53="","",ข้อมูลนักศึกษา!C54)</f>
        <v/>
      </c>
      <c r="D53" s="284" t="str">
        <f>IF(B53="","",ข้อมูลนักศึกษา!D54)</f>
        <v/>
      </c>
      <c r="E53" s="37"/>
      <c r="F53" s="37"/>
      <c r="G53" s="37"/>
      <c r="H53" s="37"/>
      <c r="I53" s="37"/>
      <c r="J53" s="37"/>
      <c r="K53" s="278" t="e">
        <f>(((E53*ข้อมูล!J34)+(F53*ข้อมูล!J35)+(G53*ข้อมูล!J36)+(H53*ข้อมูล!J37)+(I53*ข้อมูล!J38)+(J53*ข้อมูล!J39))*100)/K1</f>
        <v>#DIV/0!</v>
      </c>
    </row>
    <row r="54" spans="2:11">
      <c r="B54" s="275" t="str">
        <f>ข้อมูลนักศึกษา!B55</f>
        <v/>
      </c>
      <c r="C54" s="284" t="str">
        <f>IF(B54="","",ข้อมูลนักศึกษา!C55)</f>
        <v/>
      </c>
      <c r="D54" s="284" t="str">
        <f>IF(B54="","",ข้อมูลนักศึกษา!D55)</f>
        <v/>
      </c>
      <c r="E54" s="37"/>
      <c r="F54" s="37"/>
      <c r="G54" s="37"/>
      <c r="H54" s="37"/>
      <c r="I54" s="37"/>
      <c r="J54" s="37"/>
      <c r="K54" s="278" t="e">
        <f>(((E54*ข้อมูล!J34)+(F54*ข้อมูล!J35)+(G54*ข้อมูล!J36)+(H54*ข้อมูล!J37)+(I54*ข้อมูล!J38)+(J54*ข้อมูล!J39))*100)/K1</f>
        <v>#DIV/0!</v>
      </c>
    </row>
    <row r="55" spans="2:11">
      <c r="B55" s="275" t="str">
        <f>ข้อมูลนักศึกษา!B56</f>
        <v/>
      </c>
      <c r="C55" s="284" t="str">
        <f>IF(B55="","",ข้อมูลนักศึกษา!C56)</f>
        <v/>
      </c>
      <c r="D55" s="284" t="str">
        <f>IF(B55="","",ข้อมูลนักศึกษา!D56)</f>
        <v/>
      </c>
      <c r="E55" s="37"/>
      <c r="F55" s="37"/>
      <c r="G55" s="37"/>
      <c r="H55" s="37"/>
      <c r="I55" s="37"/>
      <c r="J55" s="37"/>
      <c r="K55" s="278" t="e">
        <f>(((E55*ข้อมูล!J34)+(F55*ข้อมูล!J35)+(G55*ข้อมูล!J36)+(H55*ข้อมูล!J37)+(I55*ข้อมูล!J38)+(J55*ข้อมูล!J39))*100)/K1</f>
        <v>#DIV/0!</v>
      </c>
    </row>
    <row r="56" spans="2:11">
      <c r="B56" s="275" t="str">
        <f>ข้อมูลนักศึกษา!B57</f>
        <v/>
      </c>
      <c r="C56" s="284" t="str">
        <f>IF(B56="","",ข้อมูลนักศึกษา!C57)</f>
        <v/>
      </c>
      <c r="D56" s="284" t="str">
        <f>IF(B56="","",ข้อมูลนักศึกษา!D57)</f>
        <v/>
      </c>
      <c r="E56" s="37"/>
      <c r="F56" s="37"/>
      <c r="G56" s="37"/>
      <c r="H56" s="37"/>
      <c r="I56" s="37"/>
      <c r="J56" s="37"/>
      <c r="K56" s="278" t="e">
        <f>(((E56*ข้อมูล!J34)+(F56*ข้อมูล!J35)+(G56*ข้อมูล!J36)+(H56*ข้อมูล!J37)+(I56*ข้อมูล!J38)+(J56*ข้อมูล!J39))*100)/K1</f>
        <v>#DIV/0!</v>
      </c>
    </row>
    <row r="57" spans="2:11">
      <c r="B57" s="275" t="str">
        <f>ข้อมูลนักศึกษา!B58</f>
        <v/>
      </c>
      <c r="C57" s="284" t="str">
        <f>IF(B57="","",ข้อมูลนักศึกษา!C58)</f>
        <v/>
      </c>
      <c r="D57" s="284" t="str">
        <f>IF(B57="","",ข้อมูลนักศึกษา!D58)</f>
        <v/>
      </c>
      <c r="E57" s="37"/>
      <c r="F57" s="37"/>
      <c r="G57" s="37"/>
      <c r="H57" s="37"/>
      <c r="I57" s="37"/>
      <c r="J57" s="37"/>
      <c r="K57" s="278" t="e">
        <f>(((E57*ข้อมูล!J34)+(F57*ข้อมูล!J35)+(G57*ข้อมูล!J36)+(H57*ข้อมูล!J37)+(I57*ข้อมูล!J38)+(J57*ข้อมูล!J39))*100)/K1</f>
        <v>#DIV/0!</v>
      </c>
    </row>
    <row r="58" spans="2:11">
      <c r="B58" s="275" t="str">
        <f>ข้อมูลนักศึกษา!B59</f>
        <v/>
      </c>
      <c r="C58" s="284" t="str">
        <f>IF(B58="","",ข้อมูลนักศึกษา!C59)</f>
        <v/>
      </c>
      <c r="D58" s="284" t="str">
        <f>IF(B58="","",ข้อมูลนักศึกษา!D59)</f>
        <v/>
      </c>
      <c r="E58" s="37"/>
      <c r="F58" s="37"/>
      <c r="G58" s="37"/>
      <c r="H58" s="37"/>
      <c r="I58" s="37"/>
      <c r="J58" s="37"/>
      <c r="K58" s="278" t="e">
        <f>(((E58*ข้อมูล!J34)+(F58*ข้อมูล!J35)+(G58*ข้อมูล!J36)+(H58*ข้อมูล!J37)+(I58*ข้อมูล!J38)+(J58*ข้อมูล!J39))*100)/K1</f>
        <v>#DIV/0!</v>
      </c>
    </row>
    <row r="59" spans="2:11">
      <c r="B59" s="275" t="str">
        <f>ข้อมูลนักศึกษา!B60</f>
        <v/>
      </c>
      <c r="C59" s="284" t="str">
        <f>IF(B59="","",ข้อมูลนักศึกษา!C60)</f>
        <v/>
      </c>
      <c r="D59" s="284" t="str">
        <f>IF(B59="","",ข้อมูลนักศึกษา!D60)</f>
        <v/>
      </c>
      <c r="E59" s="37"/>
      <c r="F59" s="37"/>
      <c r="G59" s="37"/>
      <c r="H59" s="37"/>
      <c r="I59" s="37"/>
      <c r="J59" s="37"/>
      <c r="K59" s="278" t="e">
        <f>(((E59*ข้อมูล!J34)+(F59*ข้อมูล!J35)+(G59*ข้อมูล!J36)+(H59*ข้อมูล!J37)+(I59*ข้อมูล!J38)+(J59*ข้อมูล!J39))*100)/K1</f>
        <v>#DIV/0!</v>
      </c>
    </row>
    <row r="60" spans="2:11">
      <c r="B60" s="275" t="str">
        <f>ข้อมูลนักศึกษา!B61</f>
        <v/>
      </c>
      <c r="C60" s="284" t="str">
        <f>IF(B60="","",ข้อมูลนักศึกษา!C61)</f>
        <v/>
      </c>
      <c r="D60" s="284" t="str">
        <f>IF(B60="","",ข้อมูลนักศึกษา!D61)</f>
        <v/>
      </c>
      <c r="E60" s="37"/>
      <c r="F60" s="37"/>
      <c r="G60" s="37"/>
      <c r="H60" s="37"/>
      <c r="I60" s="37"/>
      <c r="J60" s="37"/>
      <c r="K60" s="278" t="e">
        <f>(((E60*ข้อมูล!J34)+(F60*ข้อมูล!J35)+(G60*ข้อมูล!J36)+(H60*ข้อมูล!J37)+(I60*ข้อมูล!J38)+(J60*ข้อมูล!J39))*100)/K1</f>
        <v>#DIV/0!</v>
      </c>
    </row>
    <row r="61" spans="2:11">
      <c r="B61" s="275" t="str">
        <f>ข้อมูลนักศึกษา!B62</f>
        <v/>
      </c>
      <c r="C61" s="284" t="str">
        <f>IF(B61="","",ข้อมูลนักศึกษา!C62)</f>
        <v/>
      </c>
      <c r="D61" s="284" t="str">
        <f>IF(B61="","",ข้อมูลนักศึกษา!D62)</f>
        <v/>
      </c>
      <c r="E61" s="37"/>
      <c r="F61" s="37"/>
      <c r="G61" s="37"/>
      <c r="H61" s="37"/>
      <c r="I61" s="37"/>
      <c r="J61" s="37"/>
      <c r="K61" s="278" t="e">
        <f>(((E61*ข้อมูล!J34)+(F61*ข้อมูล!J35)+(G61*ข้อมูล!J36)+(H61*ข้อมูล!J37)+(I61*ข้อมูล!J38)+(J61*ข้อมูล!J39))*100)/K1</f>
        <v>#DIV/0!</v>
      </c>
    </row>
    <row r="62" spans="2:11">
      <c r="B62" s="275" t="str">
        <f>ข้อมูลนักศึกษา!B63</f>
        <v/>
      </c>
      <c r="C62" s="284" t="str">
        <f>IF(B62="","",ข้อมูลนักศึกษา!C63)</f>
        <v/>
      </c>
      <c r="D62" s="284" t="str">
        <f>IF(B62="","",ข้อมูลนักศึกษา!D63)</f>
        <v/>
      </c>
      <c r="E62" s="37"/>
      <c r="F62" s="37"/>
      <c r="G62" s="37"/>
      <c r="H62" s="37"/>
      <c r="I62" s="37"/>
      <c r="J62" s="37"/>
      <c r="K62" s="278" t="e">
        <f>(((E62*ข้อมูล!J34)+(F62*ข้อมูล!J35)+(G62*ข้อมูล!J36)+(H62*ข้อมูล!J37)+(I62*ข้อมูล!J38)+(J62*ข้อมูล!J39))*100)/K1</f>
        <v>#DIV/0!</v>
      </c>
    </row>
    <row r="63" spans="2:11">
      <c r="B63" s="275" t="str">
        <f>ข้อมูลนักศึกษา!B64</f>
        <v/>
      </c>
      <c r="C63" s="284" t="str">
        <f>IF(B63="","",ข้อมูลนักศึกษา!C64)</f>
        <v/>
      </c>
      <c r="D63" s="284" t="str">
        <f>IF(B63="","",ข้อมูลนักศึกษา!D64)</f>
        <v/>
      </c>
      <c r="E63" s="37"/>
      <c r="F63" s="37"/>
      <c r="G63" s="37"/>
      <c r="H63" s="37"/>
      <c r="I63" s="37"/>
      <c r="J63" s="37"/>
      <c r="K63" s="278" t="e">
        <f>(((E63*ข้อมูล!J34)+(F63*ข้อมูล!J35)+(G63*ข้อมูล!J36)+(H63*ข้อมูล!J37)+(I63*ข้อมูล!J38)+(J63*ข้อมูล!J39))*100)/K1</f>
        <v>#DIV/0!</v>
      </c>
    </row>
    <row r="64" spans="2:11">
      <c r="B64" s="275" t="str">
        <f>ข้อมูลนักศึกษา!B65</f>
        <v/>
      </c>
      <c r="C64" s="284" t="str">
        <f>IF(B64="","",ข้อมูลนักศึกษา!C65)</f>
        <v/>
      </c>
      <c r="D64" s="284" t="str">
        <f>IF(B64="","",ข้อมูลนักศึกษา!D65)</f>
        <v/>
      </c>
      <c r="E64" s="37"/>
      <c r="F64" s="37"/>
      <c r="G64" s="37"/>
      <c r="H64" s="37"/>
      <c r="I64" s="37"/>
      <c r="J64" s="37"/>
      <c r="K64" s="278" t="e">
        <f>(((E64*ข้อมูล!J34)+(F64*ข้อมูล!J35)+(G64*ข้อมูล!J36)+(H64*ข้อมูล!J37)+(I64*ข้อมูล!J38)+(J64*ข้อมูล!J39))*100)/K1</f>
        <v>#DIV/0!</v>
      </c>
    </row>
    <row r="65" spans="2:11">
      <c r="B65" s="275" t="str">
        <f>ข้อมูลนักศึกษา!B66</f>
        <v/>
      </c>
      <c r="C65" s="284" t="str">
        <f>IF(B65="","",ข้อมูลนักศึกษา!C66)</f>
        <v/>
      </c>
      <c r="D65" s="284" t="str">
        <f>IF(B65="","",ข้อมูลนักศึกษา!D66)</f>
        <v/>
      </c>
      <c r="E65" s="37"/>
      <c r="F65" s="37"/>
      <c r="G65" s="37"/>
      <c r="H65" s="37"/>
      <c r="I65" s="37"/>
      <c r="J65" s="37"/>
      <c r="K65" s="278" t="e">
        <f>(((E65*ข้อมูล!J34)+(F65*ข้อมูล!J35)+(G65*ข้อมูล!J36)+(H65*ข้อมูล!J37)+(I65*ข้อมูล!J38)+(J65*ข้อมูล!J39))*100)/K1</f>
        <v>#DIV/0!</v>
      </c>
    </row>
    <row r="66" spans="2:11">
      <c r="B66" s="275" t="str">
        <f>ข้อมูลนักศึกษา!B67</f>
        <v/>
      </c>
      <c r="C66" s="284" t="str">
        <f>IF(B66="","",ข้อมูลนักศึกษา!C67)</f>
        <v/>
      </c>
      <c r="D66" s="284" t="str">
        <f>IF(B66="","",ข้อมูลนักศึกษา!D67)</f>
        <v/>
      </c>
      <c r="E66" s="37"/>
      <c r="F66" s="37"/>
      <c r="G66" s="37"/>
      <c r="H66" s="37"/>
      <c r="I66" s="37"/>
      <c r="J66" s="37"/>
      <c r="K66" s="278" t="e">
        <f>(((E66*ข้อมูล!J34)+(F66*ข้อมูล!J35)+(G66*ข้อมูล!J36)+(H66*ข้อมูล!J37)+(I66*ข้อมูล!J38)+(J66*ข้อมูล!J39))*100)/K1</f>
        <v>#DIV/0!</v>
      </c>
    </row>
    <row r="67" spans="2:11">
      <c r="B67" s="275" t="str">
        <f>ข้อมูลนักศึกษา!B68</f>
        <v/>
      </c>
      <c r="C67" s="284" t="str">
        <f>IF(B67="","",ข้อมูลนักศึกษา!C68)</f>
        <v/>
      </c>
      <c r="D67" s="284" t="str">
        <f>IF(B67="","",ข้อมูลนักศึกษา!D68)</f>
        <v/>
      </c>
      <c r="E67" s="37"/>
      <c r="F67" s="37"/>
      <c r="G67" s="37"/>
      <c r="H67" s="37"/>
      <c r="I67" s="37"/>
      <c r="J67" s="37"/>
      <c r="K67" s="278" t="e">
        <f>(((E67*ข้อมูล!J34)+(F67*ข้อมูล!J35)+(G67*ข้อมูล!J36)+(H67*ข้อมูล!J37)+(I67*ข้อมูล!J38)+(J67*ข้อมูล!J39))*100)/K1</f>
        <v>#DIV/0!</v>
      </c>
    </row>
    <row r="68" spans="2:11">
      <c r="B68" s="275" t="str">
        <f>ข้อมูลนักศึกษา!B69</f>
        <v/>
      </c>
      <c r="C68" s="284" t="str">
        <f>IF(B68="","",ข้อมูลนักศึกษา!C69)</f>
        <v/>
      </c>
      <c r="D68" s="284" t="str">
        <f>IF(B68="","",ข้อมูลนักศึกษา!D69)</f>
        <v/>
      </c>
      <c r="E68" s="37"/>
      <c r="F68" s="37"/>
      <c r="G68" s="37"/>
      <c r="H68" s="37"/>
      <c r="I68" s="37"/>
      <c r="J68" s="37"/>
      <c r="K68" s="278" t="e">
        <f>(((E68*ข้อมูล!J34)+(F68*ข้อมูล!J35)+(G68*ข้อมูล!J36)+(H68*ข้อมูล!J37)+(I68*ข้อมูล!J38)+(J68*ข้อมูล!J39))*100)/K1</f>
        <v>#DIV/0!</v>
      </c>
    </row>
    <row r="69" spans="2:11">
      <c r="B69" s="275" t="str">
        <f>ข้อมูลนักศึกษา!B70</f>
        <v/>
      </c>
      <c r="C69" s="284" t="str">
        <f>IF(B69="","",ข้อมูลนักศึกษา!C70)</f>
        <v/>
      </c>
      <c r="D69" s="284" t="str">
        <f>IF(B69="","",ข้อมูลนักศึกษา!D70)</f>
        <v/>
      </c>
      <c r="E69" s="37"/>
      <c r="F69" s="37"/>
      <c r="G69" s="37"/>
      <c r="H69" s="37"/>
      <c r="I69" s="37"/>
      <c r="J69" s="37"/>
      <c r="K69" s="278" t="e">
        <f>(((E69*ข้อมูล!J34)+(F69*ข้อมูล!J35)+(G69*ข้อมูล!J36)+(H69*ข้อมูล!J37)+(I69*ข้อมูล!J38)+(J69*ข้อมูล!J39))*100)/K1</f>
        <v>#DIV/0!</v>
      </c>
    </row>
    <row r="70" spans="2:11">
      <c r="B70" s="275" t="str">
        <f>ข้อมูลนักศึกษา!B71</f>
        <v/>
      </c>
      <c r="C70" s="284" t="str">
        <f>IF(B70="","",ข้อมูลนักศึกษา!C71)</f>
        <v/>
      </c>
      <c r="D70" s="284" t="str">
        <f>IF(B70="","",ข้อมูลนักศึกษา!D71)</f>
        <v/>
      </c>
      <c r="E70" s="37"/>
      <c r="F70" s="37"/>
      <c r="G70" s="37"/>
      <c r="H70" s="37"/>
      <c r="I70" s="37"/>
      <c r="J70" s="37"/>
      <c r="K70" s="278" t="e">
        <f>(((E70*ข้อมูล!J34)+(F70*ข้อมูล!J35)+(G70*ข้อมูล!J36)+(H70*ข้อมูล!J37)+(I70*ข้อมูล!J38)+(J70*ข้อมูล!J39))*100)/K1</f>
        <v>#DIV/0!</v>
      </c>
    </row>
    <row r="71" spans="2:11">
      <c r="B71" s="275" t="str">
        <f>ข้อมูลนักศึกษา!B72</f>
        <v/>
      </c>
      <c r="C71" s="284" t="str">
        <f>IF(B71="","",ข้อมูลนักศึกษา!C72)</f>
        <v/>
      </c>
      <c r="D71" s="284" t="str">
        <f>IF(B71="","",ข้อมูลนักศึกษา!D72)</f>
        <v/>
      </c>
      <c r="E71" s="37"/>
      <c r="F71" s="37"/>
      <c r="G71" s="37"/>
      <c r="H71" s="37"/>
      <c r="I71" s="37"/>
      <c r="J71" s="37"/>
      <c r="K71" s="278" t="e">
        <f>(((E71*ข้อมูล!J34)+(F71*ข้อมูล!J35)+(G71*ข้อมูล!J36)+(H71*ข้อมูล!J37)+(I71*ข้อมูล!J38)+(J71*ข้อมูล!J39))*100)/K1</f>
        <v>#DIV/0!</v>
      </c>
    </row>
    <row r="72" spans="2:11">
      <c r="B72" s="275" t="str">
        <f>ข้อมูลนักศึกษา!B73</f>
        <v/>
      </c>
      <c r="C72" s="284" t="str">
        <f>IF(B72="","",ข้อมูลนักศึกษา!C73)</f>
        <v/>
      </c>
      <c r="D72" s="284" t="str">
        <f>IF(B72="","",ข้อมูลนักศึกษา!D73)</f>
        <v/>
      </c>
      <c r="E72" s="37"/>
      <c r="F72" s="37"/>
      <c r="G72" s="37"/>
      <c r="H72" s="37"/>
      <c r="I72" s="37"/>
      <c r="J72" s="37"/>
      <c r="K72" s="278" t="e">
        <f>(((E72*ข้อมูล!J34)+(F72*ข้อมูล!J35)+(G72*ข้อมูล!J36)+(H72*ข้อมูล!J37)+(I72*ข้อมูล!J38)+(J72*ข้อมูล!J39))*100)/K1</f>
        <v>#DIV/0!</v>
      </c>
    </row>
    <row r="73" spans="2:11">
      <c r="B73" s="275" t="str">
        <f>ข้อมูลนักศึกษา!B74</f>
        <v/>
      </c>
      <c r="C73" s="284" t="str">
        <f>IF(B73="","",ข้อมูลนักศึกษา!C74)</f>
        <v/>
      </c>
      <c r="D73" s="284" t="str">
        <f>IF(B73="","",ข้อมูลนักศึกษา!D74)</f>
        <v/>
      </c>
      <c r="E73" s="37"/>
      <c r="F73" s="37"/>
      <c r="G73" s="37"/>
      <c r="H73" s="37"/>
      <c r="I73" s="37"/>
      <c r="J73" s="37"/>
      <c r="K73" s="278" t="e">
        <f>(((E73*ข้อมูล!J34)+(F73*ข้อมูล!J35)+(G73*ข้อมูล!J36)+(H73*ข้อมูล!J37)+(I73*ข้อมูล!J38)+(J73*ข้อมูล!J39))*100)/K1</f>
        <v>#DIV/0!</v>
      </c>
    </row>
    <row r="74" spans="2:11">
      <c r="B74" s="275" t="str">
        <f>ข้อมูลนักศึกษา!B75</f>
        <v/>
      </c>
      <c r="C74" s="284" t="str">
        <f>IF(B74="","",ข้อมูลนักศึกษา!C75)</f>
        <v/>
      </c>
      <c r="D74" s="284" t="str">
        <f>IF(B74="","",ข้อมูลนักศึกษา!D75)</f>
        <v/>
      </c>
      <c r="E74" s="37"/>
      <c r="F74" s="37"/>
      <c r="G74" s="37"/>
      <c r="H74" s="37"/>
      <c r="I74" s="37"/>
      <c r="J74" s="37"/>
      <c r="K74" s="278" t="e">
        <f>(((E74*ข้อมูล!J34)+(F74*ข้อมูล!J35)+(G74*ข้อมูล!J36)+(H74*ข้อมูล!J37)+(I74*ข้อมูล!J38)+(J74*ข้อมูล!J39))*100)/K1</f>
        <v>#DIV/0!</v>
      </c>
    </row>
  </sheetData>
  <sheetProtection algorithmName="SHA-512" hashValue="wE+f2WZOOf7bZd06h46sgJvwLiqodFA7Tpa7HnpR7cx1JOaNOahWZSO6JHN2TGr1k729VBCvirsOdwNrG19LRg==" saltValue="s6MiQ0gAmIRQ/dzsE95muQ==" spinCount="100000" sheet="1" objects="1" scenarios="1" selectLockedCells="1"/>
  <mergeCells count="10">
    <mergeCell ref="L5:M5"/>
    <mergeCell ref="L6:M6"/>
    <mergeCell ref="L7:M7"/>
    <mergeCell ref="L8:M8"/>
    <mergeCell ref="B1:B3"/>
    <mergeCell ref="C1:C3"/>
    <mergeCell ref="D1:D3"/>
    <mergeCell ref="E1:J1"/>
    <mergeCell ref="L1:M2"/>
    <mergeCell ref="K3:N3"/>
  </mergeCells>
  <conditionalFormatting sqref="E3:J3">
    <cfRule type="cellIs" dxfId="91" priority="8" operator="equal">
      <formula>0</formula>
    </cfRule>
    <cfRule type="cellIs" dxfId="90" priority="9" operator="greaterThan">
      <formula>0</formula>
    </cfRule>
  </conditionalFormatting>
  <conditionalFormatting sqref="E2">
    <cfRule type="notContainsBlanks" dxfId="89" priority="7">
      <formula>LEN(TRIM(E2))&gt;0</formula>
    </cfRule>
  </conditionalFormatting>
  <conditionalFormatting sqref="F2">
    <cfRule type="notContainsBlanks" dxfId="88" priority="6">
      <formula>LEN(TRIM(F2))&gt;0</formula>
    </cfRule>
  </conditionalFormatting>
  <conditionalFormatting sqref="G2">
    <cfRule type="notContainsBlanks" dxfId="87" priority="5">
      <formula>LEN(TRIM(G2))&gt;0</formula>
    </cfRule>
  </conditionalFormatting>
  <conditionalFormatting sqref="H2">
    <cfRule type="notContainsBlanks" dxfId="86" priority="4">
      <formula>LEN(TRIM(H2))&gt;0</formula>
    </cfRule>
  </conditionalFormatting>
  <conditionalFormatting sqref="I2">
    <cfRule type="notContainsBlanks" dxfId="85" priority="3">
      <formula>LEN(TRIM(I2))&gt;0</formula>
    </cfRule>
  </conditionalFormatting>
  <conditionalFormatting sqref="J2">
    <cfRule type="notContainsBlanks" dxfId="84" priority="2">
      <formula>LEN(TRIM(J2))&gt;0</formula>
    </cfRule>
  </conditionalFormatting>
  <conditionalFormatting sqref="E4:J74">
    <cfRule type="cellIs" dxfId="83" priority="1" operator="equal">
      <formula>0</formula>
    </cfRule>
  </conditionalFormatting>
  <pageMargins left="0.7" right="0.7" top="0.75" bottom="0.75" header="0.3" footer="0.3"/>
  <drawing r:id="rId1"/>
  <picture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N74"/>
  <sheetViews>
    <sheetView showGridLines="0" showRowColHeaders="0" zoomScale="120" zoomScaleNormal="120" workbookViewId="0">
      <pane ySplit="3" topLeftCell="A4" activePane="bottomLeft" state="frozen"/>
      <selection activeCell="P22" sqref="P22"/>
      <selection pane="bottomLeft" activeCell="E4" sqref="E4"/>
    </sheetView>
  </sheetViews>
  <sheetFormatPr defaultColWidth="9" defaultRowHeight="21"/>
  <cols>
    <col min="1" max="1" width="5.1796875" style="270" customWidth="1"/>
    <col min="2" max="2" width="5.1796875" style="277" customWidth="1"/>
    <col min="3" max="3" width="14.7265625" style="270" customWidth="1"/>
    <col min="4" max="4" width="21.1796875" style="270" customWidth="1"/>
    <col min="5" max="10" width="10.81640625" style="270" customWidth="1"/>
    <col min="11" max="11" width="8.26953125" style="276" customWidth="1"/>
    <col min="12" max="14" width="8.26953125" style="270" customWidth="1"/>
    <col min="15" max="15" width="9" style="270" customWidth="1"/>
    <col min="16" max="16384" width="9" style="270"/>
  </cols>
  <sheetData>
    <row r="1" spans="2:14" s="269" customFormat="1" ht="18.75" customHeight="1">
      <c r="B1" s="481" t="s">
        <v>0</v>
      </c>
      <c r="C1" s="492" t="s">
        <v>1</v>
      </c>
      <c r="D1" s="492" t="s">
        <v>42</v>
      </c>
      <c r="E1" s="482" t="s">
        <v>72</v>
      </c>
      <c r="F1" s="483"/>
      <c r="G1" s="483"/>
      <c r="H1" s="483"/>
      <c r="I1" s="483"/>
      <c r="J1" s="484"/>
      <c r="K1" s="279">
        <f>SUM(E3:J3)</f>
        <v>0</v>
      </c>
      <c r="L1" s="485" t="s">
        <v>101</v>
      </c>
      <c r="M1" s="485"/>
      <c r="N1" s="272">
        <f>ข้อมูล!L16</f>
        <v>0</v>
      </c>
    </row>
    <row r="2" spans="2:14" s="269" customFormat="1" ht="18.75" customHeight="1" thickBot="1">
      <c r="B2" s="481"/>
      <c r="C2" s="492"/>
      <c r="D2" s="492"/>
      <c r="E2" s="273" t="str">
        <f>IF(ข้อมูล!M16=1,ข้อมูล!M2," ")</f>
        <v xml:space="preserve"> </v>
      </c>
      <c r="F2" s="273" t="str">
        <f>IF(ข้อมูล!N16=1,ข้อมูล!N2," ")</f>
        <v xml:space="preserve"> </v>
      </c>
      <c r="G2" s="273" t="str">
        <f>IF(ข้อมูล!O16=1,ข้อมูล!O2," ")</f>
        <v xml:space="preserve"> </v>
      </c>
      <c r="H2" s="273" t="str">
        <f>IF(ข้อมูล!P16=1,ข้อมูล!P2," ")</f>
        <v xml:space="preserve"> </v>
      </c>
      <c r="I2" s="273" t="str">
        <f>IF(ข้อมูล!Q16=1,ข้อมูล!Q2," ")</f>
        <v xml:space="preserve"> </v>
      </c>
      <c r="J2" s="273" t="str">
        <f>IF(ข้อมูล!R16=1,ข้อมูล!R2," ")</f>
        <v xml:space="preserve"> </v>
      </c>
      <c r="K2" s="280"/>
      <c r="L2" s="485"/>
      <c r="M2" s="485"/>
      <c r="N2" s="274" t="s">
        <v>13</v>
      </c>
    </row>
    <row r="3" spans="2:14" s="269" customFormat="1" ht="18" customHeight="1">
      <c r="B3" s="481"/>
      <c r="C3" s="492"/>
      <c r="D3" s="492"/>
      <c r="E3" s="273">
        <f>IF(ข้อมูล!M16=1,ข้อมูล!C15,0)</f>
        <v>0</v>
      </c>
      <c r="F3" s="273">
        <f>IF(ข้อมูล!N16=1,ข้อมูล!C16,0)</f>
        <v>0</v>
      </c>
      <c r="G3" s="273">
        <f>IF(ข้อมูล!O16=1,ข้อมูล!C17,0)</f>
        <v>0</v>
      </c>
      <c r="H3" s="273">
        <f>IF(ข้อมูล!P16=1,ข้อมูล!C18,0)</f>
        <v>0</v>
      </c>
      <c r="I3" s="273">
        <f>IF(ข้อมูล!Q16=1,ข้อมูล!C19,0)</f>
        <v>0</v>
      </c>
      <c r="J3" s="273">
        <f>IF(ข้อมูล!R16=1,ข้อมูล!C20,0)</f>
        <v>0</v>
      </c>
      <c r="K3" s="488">
        <f>ข้อมูล!K16</f>
        <v>0</v>
      </c>
      <c r="L3" s="488"/>
      <c r="M3" s="488"/>
      <c r="N3" s="488"/>
    </row>
    <row r="4" spans="2:14">
      <c r="B4" s="275" t="str">
        <f>ข้อมูลนักศึกษา!B5</f>
        <v/>
      </c>
      <c r="C4" s="284" t="str">
        <f>IF(B4="","",ข้อมูลนักศึกษา!C5)</f>
        <v/>
      </c>
      <c r="D4" s="284" t="str">
        <f>IF(B4="","",ข้อมูลนักศึกษา!D5)</f>
        <v/>
      </c>
      <c r="E4" s="37"/>
      <c r="F4" s="37"/>
      <c r="G4" s="37"/>
      <c r="H4" s="37"/>
      <c r="I4" s="37"/>
      <c r="J4" s="37"/>
      <c r="K4" s="278" t="e">
        <f>(((E4*ข้อมูล!J34)+(F4*ข้อมูล!J35)+(G4*ข้อมูล!J36)+(H4*ข้อมูล!J37)+(I4*ข้อมูล!J38)+(J4*ข้อมูล!J39))*100)/K1</f>
        <v>#DIV/0!</v>
      </c>
    </row>
    <row r="5" spans="2:14">
      <c r="B5" s="275" t="str">
        <f>ข้อมูลนักศึกษา!B6</f>
        <v/>
      </c>
      <c r="C5" s="284" t="str">
        <f>IF(B5="","",ข้อมูลนักศึกษา!C6)</f>
        <v/>
      </c>
      <c r="D5" s="284" t="str">
        <f>IF(B5="","",ข้อมูลนักศึกษา!D6)</f>
        <v/>
      </c>
      <c r="E5" s="37"/>
      <c r="F5" s="37"/>
      <c r="G5" s="37"/>
      <c r="H5" s="37"/>
      <c r="I5" s="37"/>
      <c r="J5" s="37"/>
      <c r="K5" s="278" t="e">
        <f>(((E5*ข้อมูล!J34)+(F5*ข้อมูล!J35)+(G5*ข้อมูล!J36)+(H5*ข้อมูล!J37)+(I5*ข้อมูล!J38)+(J5*ข้อมูล!J39))*100)/K1</f>
        <v>#DIV/0!</v>
      </c>
      <c r="L5" s="486" t="s">
        <v>74</v>
      </c>
      <c r="M5" s="486"/>
    </row>
    <row r="6" spans="2:14" ht="24">
      <c r="B6" s="275" t="str">
        <f>ข้อมูลนักศึกษา!B7</f>
        <v/>
      </c>
      <c r="C6" s="284" t="str">
        <f>IF(B6="","",ข้อมูลนักศึกษา!C7)</f>
        <v/>
      </c>
      <c r="D6" s="284" t="str">
        <f>IF(B6="","",ข้อมูลนักศึกษา!D7)</f>
        <v/>
      </c>
      <c r="E6" s="37"/>
      <c r="F6" s="37"/>
      <c r="G6" s="37"/>
      <c r="H6" s="37"/>
      <c r="I6" s="37"/>
      <c r="J6" s="37"/>
      <c r="K6" s="278" t="e">
        <f>(((E6*ข้อมูล!J34)+(F6*ข้อมูล!J35)+(G6*ข้อมูล!J36)+(H6*ข้อมูล!J37)+(I6*ข้อมูล!J38)+(J6*ข้อมูล!J39))*100)/K1</f>
        <v>#DIV/0!</v>
      </c>
      <c r="L6" s="489" t="s">
        <v>92</v>
      </c>
      <c r="M6" s="489"/>
    </row>
    <row r="7" spans="2:14">
      <c r="B7" s="275" t="str">
        <f>ข้อมูลนักศึกษา!B8</f>
        <v/>
      </c>
      <c r="C7" s="284" t="str">
        <f>IF(B7="","",ข้อมูลนักศึกษา!C8)</f>
        <v/>
      </c>
      <c r="D7" s="284" t="str">
        <f>IF(B7="","",ข้อมูลนักศึกษา!D8)</f>
        <v/>
      </c>
      <c r="E7" s="37"/>
      <c r="F7" s="37"/>
      <c r="G7" s="37"/>
      <c r="H7" s="37"/>
      <c r="I7" s="37"/>
      <c r="J7" s="37"/>
      <c r="K7" s="278" t="e">
        <f>(((E7*ข้อมูล!J34)+(F7*ข้อมูล!J35)+(G7*ข้อมูล!J36)+(H7*ข้อมูล!J37)+(I7*ข้อมูล!J38)+(J7*ข้อมูล!J39))*100)/K1</f>
        <v>#DIV/0!</v>
      </c>
      <c r="L7" s="493" t="s">
        <v>78</v>
      </c>
      <c r="M7" s="491"/>
    </row>
    <row r="8" spans="2:14">
      <c r="B8" s="275" t="str">
        <f>ข้อมูลนักศึกษา!B9</f>
        <v/>
      </c>
      <c r="C8" s="284" t="str">
        <f>IF(B8="","",ข้อมูลนักศึกษา!C9)</f>
        <v/>
      </c>
      <c r="D8" s="284" t="str">
        <f>IF(B8="","",ข้อมูลนักศึกษา!D9)</f>
        <v/>
      </c>
      <c r="E8" s="37"/>
      <c r="F8" s="37"/>
      <c r="G8" s="37"/>
      <c r="H8" s="37"/>
      <c r="I8" s="37"/>
      <c r="J8" s="37"/>
      <c r="K8" s="278" t="e">
        <f>(((E8*ข้อมูล!J34)+(F8*ข้อมูล!J35)+(G8*ข้อมูล!J36)+(H8*ข้อมูล!J37)+(I8*ข้อมูล!J38)+(J8*ข้อมูล!J39))*100)/K1</f>
        <v>#DIV/0!</v>
      </c>
      <c r="L8" s="491" t="s">
        <v>77</v>
      </c>
      <c r="M8" s="491"/>
    </row>
    <row r="9" spans="2:14">
      <c r="B9" s="275" t="str">
        <f>ข้อมูลนักศึกษา!B10</f>
        <v/>
      </c>
      <c r="C9" s="284" t="str">
        <f>IF(B9="","",ข้อมูลนักศึกษา!C10)</f>
        <v/>
      </c>
      <c r="D9" s="284" t="str">
        <f>IF(B9="","",ข้อมูลนักศึกษา!D10)</f>
        <v/>
      </c>
      <c r="E9" s="37"/>
      <c r="F9" s="37"/>
      <c r="G9" s="37"/>
      <c r="H9" s="37"/>
      <c r="I9" s="37"/>
      <c r="J9" s="37"/>
      <c r="K9" s="278" t="e">
        <f>(((E9*ข้อมูล!J34)+(F9*ข้อมูล!J35)+(G9*ข้อมูล!J36)+(H9*ข้อมูล!J37)+(I9*ข้อมูล!J38)+(J9*ข้อมูล!J39))*100)/K1</f>
        <v>#DIV/0!</v>
      </c>
    </row>
    <row r="10" spans="2:14">
      <c r="B10" s="275" t="str">
        <f>ข้อมูลนักศึกษา!B11</f>
        <v/>
      </c>
      <c r="C10" s="284" t="str">
        <f>IF(B10="","",ข้อมูลนักศึกษา!C11)</f>
        <v/>
      </c>
      <c r="D10" s="284" t="str">
        <f>IF(B10="","",ข้อมูลนักศึกษา!D11)</f>
        <v/>
      </c>
      <c r="E10" s="37"/>
      <c r="F10" s="37"/>
      <c r="G10" s="37"/>
      <c r="H10" s="37"/>
      <c r="I10" s="37"/>
      <c r="J10" s="37"/>
      <c r="K10" s="278" t="e">
        <f>(((E10*ข้อมูล!J34)+(F10*ข้อมูล!J35)+(G10*ข้อมูล!J36)+(H10*ข้อมูล!J37)+(I10*ข้อมูล!J38)+(J10*ข้อมูล!J39))*100)/K1</f>
        <v>#DIV/0!</v>
      </c>
    </row>
    <row r="11" spans="2:14">
      <c r="B11" s="275" t="str">
        <f>ข้อมูลนักศึกษา!B12</f>
        <v/>
      </c>
      <c r="C11" s="284" t="str">
        <f>IF(B11="","",ข้อมูลนักศึกษา!C12)</f>
        <v/>
      </c>
      <c r="D11" s="284" t="str">
        <f>IF(B11="","",ข้อมูลนักศึกษา!D12)</f>
        <v/>
      </c>
      <c r="E11" s="37"/>
      <c r="F11" s="37"/>
      <c r="G11" s="37"/>
      <c r="H11" s="37"/>
      <c r="I11" s="37"/>
      <c r="J11" s="37"/>
      <c r="K11" s="278" t="e">
        <f>(((E11*ข้อมูล!J34)+(F11*ข้อมูล!J35)+(G11*ข้อมูล!J36)+(H11*ข้อมูล!J37)+(I11*ข้อมูล!J38)+(J11*ข้อมูล!J39))*100)/K1</f>
        <v>#DIV/0!</v>
      </c>
    </row>
    <row r="12" spans="2:14">
      <c r="B12" s="275" t="str">
        <f>ข้อมูลนักศึกษา!B13</f>
        <v/>
      </c>
      <c r="C12" s="284" t="str">
        <f>IF(B12="","",ข้อมูลนักศึกษา!C13)</f>
        <v/>
      </c>
      <c r="D12" s="284" t="str">
        <f>IF(B12="","",ข้อมูลนักศึกษา!D13)</f>
        <v/>
      </c>
      <c r="E12" s="37"/>
      <c r="F12" s="37"/>
      <c r="G12" s="37"/>
      <c r="H12" s="37"/>
      <c r="I12" s="37"/>
      <c r="J12" s="37"/>
      <c r="K12" s="278" t="e">
        <f>(((E12*ข้อมูล!J34)+(F12*ข้อมูล!J35)+(G12*ข้อมูล!J36)+(H12*ข้อมูล!J37)+(I12*ข้อมูล!J38)+(J12*ข้อมูล!J39))*100)/K1</f>
        <v>#DIV/0!</v>
      </c>
    </row>
    <row r="13" spans="2:14">
      <c r="B13" s="275" t="str">
        <f>ข้อมูลนักศึกษา!B14</f>
        <v/>
      </c>
      <c r="C13" s="284" t="str">
        <f>IF(B13="","",ข้อมูลนักศึกษา!C14)</f>
        <v/>
      </c>
      <c r="D13" s="284" t="str">
        <f>IF(B13="","",ข้อมูลนักศึกษา!D14)</f>
        <v/>
      </c>
      <c r="E13" s="37"/>
      <c r="F13" s="37"/>
      <c r="G13" s="37"/>
      <c r="H13" s="37"/>
      <c r="I13" s="37"/>
      <c r="J13" s="37"/>
      <c r="K13" s="278" t="e">
        <f>(((E13*ข้อมูล!J34)+(F13*ข้อมูล!J35)+(G13*ข้อมูล!J36)+(H13*ข้อมูล!J37)+(I13*ข้อมูล!J38)+(J13*ข้อมูล!J39))*100)/K1</f>
        <v>#DIV/0!</v>
      </c>
    </row>
    <row r="14" spans="2:14">
      <c r="B14" s="275" t="str">
        <f>ข้อมูลนักศึกษา!B15</f>
        <v/>
      </c>
      <c r="C14" s="284" t="str">
        <f>IF(B14="","",ข้อมูลนักศึกษา!C15)</f>
        <v/>
      </c>
      <c r="D14" s="284" t="str">
        <f>IF(B14="","",ข้อมูลนักศึกษา!D15)</f>
        <v/>
      </c>
      <c r="E14" s="37"/>
      <c r="F14" s="37"/>
      <c r="G14" s="37"/>
      <c r="H14" s="37"/>
      <c r="I14" s="37"/>
      <c r="J14" s="37"/>
      <c r="K14" s="278" t="e">
        <f>(((E14*ข้อมูล!J34)+(F14*ข้อมูล!J35)+(G14*ข้อมูล!J36)+(H14*ข้อมูล!J37)+(I14*ข้อมูล!J38)+(J14*ข้อมูล!J39))*100)/K1</f>
        <v>#DIV/0!</v>
      </c>
    </row>
    <row r="15" spans="2:14">
      <c r="B15" s="275" t="str">
        <f>ข้อมูลนักศึกษา!B16</f>
        <v/>
      </c>
      <c r="C15" s="284" t="str">
        <f>IF(B15="","",ข้อมูลนักศึกษา!C16)</f>
        <v/>
      </c>
      <c r="D15" s="284" t="str">
        <f>IF(B15="","",ข้อมูลนักศึกษา!D16)</f>
        <v/>
      </c>
      <c r="E15" s="37"/>
      <c r="F15" s="37"/>
      <c r="G15" s="37"/>
      <c r="H15" s="37"/>
      <c r="I15" s="37"/>
      <c r="J15" s="37"/>
      <c r="K15" s="278" t="e">
        <f>(((E15*ข้อมูล!J34)+(F15*ข้อมูล!J35)+(G15*ข้อมูล!J36)+(H15*ข้อมูล!J37)+(I15*ข้อมูล!J38)+(J15*ข้อมูล!J39))*100)/K1</f>
        <v>#DIV/0!</v>
      </c>
    </row>
    <row r="16" spans="2:14">
      <c r="B16" s="275" t="str">
        <f>ข้อมูลนักศึกษา!B17</f>
        <v/>
      </c>
      <c r="C16" s="284" t="str">
        <f>IF(B16="","",ข้อมูลนักศึกษา!C17)</f>
        <v/>
      </c>
      <c r="D16" s="284" t="str">
        <f>IF(B16="","",ข้อมูลนักศึกษา!D17)</f>
        <v/>
      </c>
      <c r="E16" s="37"/>
      <c r="F16" s="37"/>
      <c r="G16" s="37"/>
      <c r="H16" s="37"/>
      <c r="I16" s="37"/>
      <c r="J16" s="37"/>
      <c r="K16" s="278" t="e">
        <f>(((E16*ข้อมูล!J34)+(F16*ข้อมูล!J35)+(G16*ข้อมูล!J36)+(H16*ข้อมูล!J37)+(I16*ข้อมูล!J38)+(J16*ข้อมูล!J39))*100)/K1</f>
        <v>#DIV/0!</v>
      </c>
    </row>
    <row r="17" spans="2:11">
      <c r="B17" s="275" t="str">
        <f>ข้อมูลนักศึกษา!B18</f>
        <v/>
      </c>
      <c r="C17" s="284" t="str">
        <f>IF(B17="","",ข้อมูลนักศึกษา!C18)</f>
        <v/>
      </c>
      <c r="D17" s="284" t="str">
        <f>IF(B17="","",ข้อมูลนักศึกษา!D18)</f>
        <v/>
      </c>
      <c r="E17" s="37"/>
      <c r="F17" s="37"/>
      <c r="G17" s="37"/>
      <c r="H17" s="37"/>
      <c r="I17" s="37"/>
      <c r="J17" s="37"/>
      <c r="K17" s="278" t="e">
        <f>(((E17*ข้อมูล!J34)+(F17*ข้อมูล!J35)+(G17*ข้อมูล!J36)+(H17*ข้อมูล!J37)+(I17*ข้อมูล!J38)+(J17*ข้อมูล!J39))*100)/K1</f>
        <v>#DIV/0!</v>
      </c>
    </row>
    <row r="18" spans="2:11">
      <c r="B18" s="275" t="str">
        <f>ข้อมูลนักศึกษา!B19</f>
        <v/>
      </c>
      <c r="C18" s="284" t="str">
        <f>IF(B18="","",ข้อมูลนักศึกษา!C19)</f>
        <v/>
      </c>
      <c r="D18" s="284" t="str">
        <f>IF(B18="","",ข้อมูลนักศึกษา!D19)</f>
        <v/>
      </c>
      <c r="E18" s="37"/>
      <c r="F18" s="37"/>
      <c r="G18" s="37"/>
      <c r="H18" s="37"/>
      <c r="I18" s="37"/>
      <c r="J18" s="37"/>
      <c r="K18" s="278" t="e">
        <f>(((E18*ข้อมูล!J34)+(F18*ข้อมูล!J35)+(G18*ข้อมูล!J36)+(H18*ข้อมูล!J37)+(I18*ข้อมูล!J38)+(J18*ข้อมูล!J39))*100)/K1</f>
        <v>#DIV/0!</v>
      </c>
    </row>
    <row r="19" spans="2:11">
      <c r="B19" s="275" t="str">
        <f>ข้อมูลนักศึกษา!B20</f>
        <v/>
      </c>
      <c r="C19" s="284" t="str">
        <f>IF(B19="","",ข้อมูลนักศึกษา!C20)</f>
        <v/>
      </c>
      <c r="D19" s="284" t="str">
        <f>IF(B19="","",ข้อมูลนักศึกษา!D20)</f>
        <v/>
      </c>
      <c r="E19" s="37"/>
      <c r="F19" s="37"/>
      <c r="G19" s="37"/>
      <c r="H19" s="37"/>
      <c r="I19" s="37"/>
      <c r="J19" s="37"/>
      <c r="K19" s="278" t="e">
        <f>(((E19*ข้อมูล!J34)+(F19*ข้อมูล!J35)+(G19*ข้อมูล!J36)+(H19*ข้อมูล!J37)+(I19*ข้อมูล!J38)+(J19*ข้อมูล!J39))*100)/K1</f>
        <v>#DIV/0!</v>
      </c>
    </row>
    <row r="20" spans="2:11">
      <c r="B20" s="275" t="str">
        <f>ข้อมูลนักศึกษา!B21</f>
        <v/>
      </c>
      <c r="C20" s="284" t="str">
        <f>IF(B20="","",ข้อมูลนักศึกษา!C21)</f>
        <v/>
      </c>
      <c r="D20" s="284" t="str">
        <f>IF(B20="","",ข้อมูลนักศึกษา!D21)</f>
        <v/>
      </c>
      <c r="E20" s="37"/>
      <c r="F20" s="37"/>
      <c r="G20" s="37"/>
      <c r="H20" s="37"/>
      <c r="I20" s="37"/>
      <c r="J20" s="37"/>
      <c r="K20" s="278" t="e">
        <f>(((E20*ข้อมูล!J34)+(F20*ข้อมูล!J35)+(G20*ข้อมูล!J36)+(H20*ข้อมูล!J37)+(I20*ข้อมูล!J38)+(J20*ข้อมูล!J39))*100)/K1</f>
        <v>#DIV/0!</v>
      </c>
    </row>
    <row r="21" spans="2:11">
      <c r="B21" s="275" t="str">
        <f>ข้อมูลนักศึกษา!B22</f>
        <v/>
      </c>
      <c r="C21" s="284" t="str">
        <f>IF(B21="","",ข้อมูลนักศึกษา!C22)</f>
        <v/>
      </c>
      <c r="D21" s="284" t="str">
        <f>IF(B21="","",ข้อมูลนักศึกษา!D22)</f>
        <v/>
      </c>
      <c r="E21" s="37"/>
      <c r="F21" s="37"/>
      <c r="G21" s="37"/>
      <c r="H21" s="37"/>
      <c r="I21" s="37"/>
      <c r="J21" s="37"/>
      <c r="K21" s="278" t="e">
        <f>(((E21*ข้อมูล!J34)+(F21*ข้อมูล!J35)+(G21*ข้อมูล!J36)+(H21*ข้อมูล!J37)+(I21*ข้อมูล!J38)+(J21*ข้อมูล!J39))*100)/K1</f>
        <v>#DIV/0!</v>
      </c>
    </row>
    <row r="22" spans="2:11">
      <c r="B22" s="275" t="str">
        <f>ข้อมูลนักศึกษา!B23</f>
        <v/>
      </c>
      <c r="C22" s="284" t="str">
        <f>IF(B22="","",ข้อมูลนักศึกษา!C23)</f>
        <v/>
      </c>
      <c r="D22" s="284" t="str">
        <f>IF(B22="","",ข้อมูลนักศึกษา!D23)</f>
        <v/>
      </c>
      <c r="E22" s="37"/>
      <c r="F22" s="37"/>
      <c r="G22" s="37"/>
      <c r="H22" s="37"/>
      <c r="I22" s="37"/>
      <c r="J22" s="37"/>
      <c r="K22" s="278" t="e">
        <f>(((E22*ข้อมูล!J34)+(F22*ข้อมูล!J35)+(G22*ข้อมูล!J36)+(H22*ข้อมูล!J37)+(I22*ข้อมูล!J38)+(J22*ข้อมูล!J39))*100)/K1</f>
        <v>#DIV/0!</v>
      </c>
    </row>
    <row r="23" spans="2:11">
      <c r="B23" s="275" t="str">
        <f>ข้อมูลนักศึกษา!B24</f>
        <v/>
      </c>
      <c r="C23" s="284" t="str">
        <f>IF(B23="","",ข้อมูลนักศึกษา!C24)</f>
        <v/>
      </c>
      <c r="D23" s="284" t="str">
        <f>IF(B23="","",ข้อมูลนักศึกษา!D24)</f>
        <v/>
      </c>
      <c r="E23" s="37"/>
      <c r="F23" s="37"/>
      <c r="G23" s="37"/>
      <c r="H23" s="37"/>
      <c r="I23" s="37"/>
      <c r="J23" s="37"/>
      <c r="K23" s="278" t="e">
        <f>(((E23*ข้อมูล!J34)+(F23*ข้อมูล!J35)+(G23*ข้อมูล!J36)+(H23*ข้อมูล!J37)+(I23*ข้อมูล!J38)+(J23*ข้อมูล!J39))*100)/K1</f>
        <v>#DIV/0!</v>
      </c>
    </row>
    <row r="24" spans="2:11">
      <c r="B24" s="275" t="str">
        <f>ข้อมูลนักศึกษา!B25</f>
        <v/>
      </c>
      <c r="C24" s="284" t="str">
        <f>IF(B24="","",ข้อมูลนักศึกษา!C25)</f>
        <v/>
      </c>
      <c r="D24" s="284" t="str">
        <f>IF(B24="","",ข้อมูลนักศึกษา!D25)</f>
        <v/>
      </c>
      <c r="E24" s="37"/>
      <c r="F24" s="37"/>
      <c r="G24" s="37"/>
      <c r="H24" s="37"/>
      <c r="I24" s="37"/>
      <c r="J24" s="37"/>
      <c r="K24" s="278" t="e">
        <f>(((E24*ข้อมูล!J34)+(F24*ข้อมูล!J35)+(G24*ข้อมูล!J36)+(H24*ข้อมูล!J37)+(I24*ข้อมูล!J38)+(J24*ข้อมูล!J39))*100)/K1</f>
        <v>#DIV/0!</v>
      </c>
    </row>
    <row r="25" spans="2:11">
      <c r="B25" s="275" t="str">
        <f>ข้อมูลนักศึกษา!B26</f>
        <v/>
      </c>
      <c r="C25" s="284" t="str">
        <f>IF(B25="","",ข้อมูลนักศึกษา!C26)</f>
        <v/>
      </c>
      <c r="D25" s="284" t="str">
        <f>IF(B25="","",ข้อมูลนักศึกษา!D26)</f>
        <v/>
      </c>
      <c r="E25" s="37"/>
      <c r="F25" s="37"/>
      <c r="G25" s="37"/>
      <c r="H25" s="37"/>
      <c r="I25" s="37"/>
      <c r="J25" s="37"/>
      <c r="K25" s="278" t="e">
        <f>(((E25*ข้อมูล!J34)+(F25*ข้อมูล!J35)+(G25*ข้อมูล!J36)+(H25*ข้อมูล!J37)+(I25*ข้อมูล!J38)+(J25*ข้อมูล!J39))*100)/K1</f>
        <v>#DIV/0!</v>
      </c>
    </row>
    <row r="26" spans="2:11">
      <c r="B26" s="275" t="str">
        <f>ข้อมูลนักศึกษา!B27</f>
        <v/>
      </c>
      <c r="C26" s="284" t="str">
        <f>IF(B26="","",ข้อมูลนักศึกษา!C27)</f>
        <v/>
      </c>
      <c r="D26" s="284" t="str">
        <f>IF(B26="","",ข้อมูลนักศึกษา!D27)</f>
        <v/>
      </c>
      <c r="E26" s="37"/>
      <c r="F26" s="37"/>
      <c r="G26" s="37"/>
      <c r="H26" s="37"/>
      <c r="I26" s="37"/>
      <c r="J26" s="37"/>
      <c r="K26" s="278" t="e">
        <f>(((E26*ข้อมูล!J34)+(F26*ข้อมูล!J35)+(G26*ข้อมูล!J36)+(H26*ข้อมูล!J37)+(I26*ข้อมูล!J38)+(J26*ข้อมูล!J39))*100)/K1</f>
        <v>#DIV/0!</v>
      </c>
    </row>
    <row r="27" spans="2:11">
      <c r="B27" s="275" t="str">
        <f>ข้อมูลนักศึกษา!B28</f>
        <v/>
      </c>
      <c r="C27" s="284" t="str">
        <f>IF(B27="","",ข้อมูลนักศึกษา!C28)</f>
        <v/>
      </c>
      <c r="D27" s="284" t="str">
        <f>IF(B27="","",ข้อมูลนักศึกษา!D28)</f>
        <v/>
      </c>
      <c r="E27" s="37"/>
      <c r="F27" s="37"/>
      <c r="G27" s="37"/>
      <c r="H27" s="37"/>
      <c r="I27" s="37"/>
      <c r="J27" s="37"/>
      <c r="K27" s="278" t="e">
        <f>(((E27*ข้อมูล!J34)+(F27*ข้อมูล!J35)+(G27*ข้อมูล!J36)+(H27*ข้อมูล!J37)+(I27*ข้อมูล!J38)+(J27*ข้อมูล!J39))*100)/K1</f>
        <v>#DIV/0!</v>
      </c>
    </row>
    <row r="28" spans="2:11">
      <c r="B28" s="275" t="str">
        <f>ข้อมูลนักศึกษา!B29</f>
        <v/>
      </c>
      <c r="C28" s="284" t="str">
        <f>IF(B28="","",ข้อมูลนักศึกษา!C29)</f>
        <v/>
      </c>
      <c r="D28" s="284" t="str">
        <f>IF(B28="","",ข้อมูลนักศึกษา!D29)</f>
        <v/>
      </c>
      <c r="E28" s="37"/>
      <c r="F28" s="37"/>
      <c r="G28" s="37"/>
      <c r="H28" s="37"/>
      <c r="I28" s="37"/>
      <c r="J28" s="37"/>
      <c r="K28" s="278" t="e">
        <f>(((E28*ข้อมูล!J34)+(F28*ข้อมูล!J35)+(G28*ข้อมูล!J36)+(H28*ข้อมูล!J37)+(I28*ข้อมูล!J38)+(J28*ข้อมูล!J39))*100)/K1</f>
        <v>#DIV/0!</v>
      </c>
    </row>
    <row r="29" spans="2:11">
      <c r="B29" s="275" t="str">
        <f>ข้อมูลนักศึกษา!B30</f>
        <v/>
      </c>
      <c r="C29" s="284" t="str">
        <f>IF(B29="","",ข้อมูลนักศึกษา!C30)</f>
        <v/>
      </c>
      <c r="D29" s="284" t="str">
        <f>IF(B29="","",ข้อมูลนักศึกษา!D30)</f>
        <v/>
      </c>
      <c r="E29" s="37"/>
      <c r="F29" s="37"/>
      <c r="G29" s="37"/>
      <c r="H29" s="37"/>
      <c r="I29" s="37"/>
      <c r="J29" s="37"/>
      <c r="K29" s="278" t="e">
        <f>(((E29*ข้อมูล!J34)+(F29*ข้อมูล!J35)+(G29*ข้อมูล!J36)+(H29*ข้อมูล!J37)+(I29*ข้อมูล!J38)+(J29*ข้อมูล!J39))*100)/K1</f>
        <v>#DIV/0!</v>
      </c>
    </row>
    <row r="30" spans="2:11">
      <c r="B30" s="275" t="str">
        <f>ข้อมูลนักศึกษา!B31</f>
        <v/>
      </c>
      <c r="C30" s="284" t="str">
        <f>IF(B30="","",ข้อมูลนักศึกษา!C31)</f>
        <v/>
      </c>
      <c r="D30" s="284" t="str">
        <f>IF(B30="","",ข้อมูลนักศึกษา!D31)</f>
        <v/>
      </c>
      <c r="E30" s="37"/>
      <c r="F30" s="37"/>
      <c r="G30" s="37"/>
      <c r="H30" s="37"/>
      <c r="I30" s="37"/>
      <c r="J30" s="37"/>
      <c r="K30" s="278" t="e">
        <f>(((E30*ข้อมูล!J34)+(F30*ข้อมูล!J35)+(G30*ข้อมูล!J36)+(H30*ข้อมูล!J37)+(I30*ข้อมูล!J38)+(J30*ข้อมูล!J39))*100)/K1</f>
        <v>#DIV/0!</v>
      </c>
    </row>
    <row r="31" spans="2:11">
      <c r="B31" s="275" t="str">
        <f>ข้อมูลนักศึกษา!B32</f>
        <v/>
      </c>
      <c r="C31" s="284" t="str">
        <f>IF(B31="","",ข้อมูลนักศึกษา!C32)</f>
        <v/>
      </c>
      <c r="D31" s="284" t="str">
        <f>IF(B31="","",ข้อมูลนักศึกษา!D32)</f>
        <v/>
      </c>
      <c r="E31" s="37"/>
      <c r="F31" s="37"/>
      <c r="G31" s="37"/>
      <c r="H31" s="37"/>
      <c r="I31" s="37"/>
      <c r="J31" s="37"/>
      <c r="K31" s="278" t="e">
        <f>(((E31*ข้อมูล!J34)+(F31*ข้อมูล!J35)+(G31*ข้อมูล!J36)+(H31*ข้อมูล!J37)+(I31*ข้อมูล!J38)+(J31*ข้อมูล!J39))*100)/K1</f>
        <v>#DIV/0!</v>
      </c>
    </row>
    <row r="32" spans="2:11">
      <c r="B32" s="275" t="str">
        <f>ข้อมูลนักศึกษา!B33</f>
        <v/>
      </c>
      <c r="C32" s="284" t="str">
        <f>IF(B32="","",ข้อมูลนักศึกษา!C33)</f>
        <v/>
      </c>
      <c r="D32" s="284" t="str">
        <f>IF(B32="","",ข้อมูลนักศึกษา!D33)</f>
        <v/>
      </c>
      <c r="E32" s="37"/>
      <c r="F32" s="37"/>
      <c r="G32" s="37"/>
      <c r="H32" s="37"/>
      <c r="I32" s="37"/>
      <c r="J32" s="37"/>
      <c r="K32" s="278" t="e">
        <f>(((E32*ข้อมูล!J34)+(F32*ข้อมูล!J35)+(G32*ข้อมูล!J36)+(H32*ข้อมูล!J37)+(I32*ข้อมูล!J38)+(J32*ข้อมูล!J39))*100)/K1</f>
        <v>#DIV/0!</v>
      </c>
    </row>
    <row r="33" spans="2:11">
      <c r="B33" s="275" t="str">
        <f>ข้อมูลนักศึกษา!B34</f>
        <v/>
      </c>
      <c r="C33" s="284" t="str">
        <f>IF(B33="","",ข้อมูลนักศึกษา!C34)</f>
        <v/>
      </c>
      <c r="D33" s="284" t="str">
        <f>IF(B33="","",ข้อมูลนักศึกษา!D34)</f>
        <v/>
      </c>
      <c r="E33" s="37"/>
      <c r="F33" s="37"/>
      <c r="G33" s="37"/>
      <c r="H33" s="37"/>
      <c r="I33" s="37"/>
      <c r="J33" s="37"/>
      <c r="K33" s="278" t="e">
        <f>(((E33*ข้อมูล!J34)+(F33*ข้อมูล!J35)+(G33*ข้อมูล!J36)+(H33*ข้อมูล!J37)+(I33*ข้อมูล!J38)+(J33*ข้อมูล!J39))*100)/K1</f>
        <v>#DIV/0!</v>
      </c>
    </row>
    <row r="34" spans="2:11">
      <c r="B34" s="275" t="str">
        <f>ข้อมูลนักศึกษา!B35</f>
        <v/>
      </c>
      <c r="C34" s="284" t="str">
        <f>IF(B34="","",ข้อมูลนักศึกษา!C35)</f>
        <v/>
      </c>
      <c r="D34" s="284" t="str">
        <f>IF(B34="","",ข้อมูลนักศึกษา!D35)</f>
        <v/>
      </c>
      <c r="E34" s="37"/>
      <c r="F34" s="37"/>
      <c r="G34" s="37"/>
      <c r="H34" s="37"/>
      <c r="I34" s="37"/>
      <c r="J34" s="37"/>
      <c r="K34" s="278" t="e">
        <f>(((E34*ข้อมูล!J34)+(F34*ข้อมูล!J35)+(G34*ข้อมูล!J36)+(H34*ข้อมูล!J37)+(I34*ข้อมูล!J38)+(J34*ข้อมูล!J39))*100)/K1</f>
        <v>#DIV/0!</v>
      </c>
    </row>
    <row r="35" spans="2:11">
      <c r="B35" s="275" t="str">
        <f>ข้อมูลนักศึกษา!B36</f>
        <v/>
      </c>
      <c r="C35" s="284" t="str">
        <f>IF(B35="","",ข้อมูลนักศึกษา!C36)</f>
        <v/>
      </c>
      <c r="D35" s="284" t="str">
        <f>IF(B35="","",ข้อมูลนักศึกษา!D36)</f>
        <v/>
      </c>
      <c r="E35" s="37"/>
      <c r="F35" s="37"/>
      <c r="G35" s="37"/>
      <c r="H35" s="37"/>
      <c r="I35" s="37"/>
      <c r="J35" s="37"/>
      <c r="K35" s="278" t="e">
        <f>(((E35*ข้อมูล!J34)+(F35*ข้อมูล!J35)+(G35*ข้อมูล!J36)+(H35*ข้อมูล!J37)+(I35*ข้อมูล!J38)+(J35*ข้อมูล!J39))*100)/K1</f>
        <v>#DIV/0!</v>
      </c>
    </row>
    <row r="36" spans="2:11">
      <c r="B36" s="275" t="str">
        <f>ข้อมูลนักศึกษา!B37</f>
        <v/>
      </c>
      <c r="C36" s="284" t="str">
        <f>IF(B36="","",ข้อมูลนักศึกษา!C37)</f>
        <v/>
      </c>
      <c r="D36" s="284" t="str">
        <f>IF(B36="","",ข้อมูลนักศึกษา!D37)</f>
        <v/>
      </c>
      <c r="E36" s="37"/>
      <c r="F36" s="37"/>
      <c r="G36" s="37"/>
      <c r="H36" s="37"/>
      <c r="I36" s="37"/>
      <c r="J36" s="37"/>
      <c r="K36" s="278" t="e">
        <f>(((E36*ข้อมูล!J34)+(F36*ข้อมูล!J35)+(G36*ข้อมูล!J36)+(H36*ข้อมูล!J37)+(I36*ข้อมูล!J38)+(J36*ข้อมูล!J39))*100)/K1</f>
        <v>#DIV/0!</v>
      </c>
    </row>
    <row r="37" spans="2:11">
      <c r="B37" s="275" t="str">
        <f>ข้อมูลนักศึกษา!B38</f>
        <v/>
      </c>
      <c r="C37" s="284" t="str">
        <f>IF(B37="","",ข้อมูลนักศึกษา!C38)</f>
        <v/>
      </c>
      <c r="D37" s="284" t="str">
        <f>IF(B37="","",ข้อมูลนักศึกษา!D38)</f>
        <v/>
      </c>
      <c r="E37" s="37"/>
      <c r="F37" s="37"/>
      <c r="G37" s="37"/>
      <c r="H37" s="37"/>
      <c r="I37" s="37"/>
      <c r="J37" s="37"/>
      <c r="K37" s="278" t="e">
        <f>(((E37*ข้อมูล!J34)+(F37*ข้อมูล!J35)+(G37*ข้อมูล!J36)+(H37*ข้อมูล!J37)+(I37*ข้อมูล!J38)+(J37*ข้อมูล!J39))*100)/K1</f>
        <v>#DIV/0!</v>
      </c>
    </row>
    <row r="38" spans="2:11">
      <c r="B38" s="275" t="str">
        <f>ข้อมูลนักศึกษา!B39</f>
        <v/>
      </c>
      <c r="C38" s="284" t="str">
        <f>IF(B38="","",ข้อมูลนักศึกษา!C39)</f>
        <v/>
      </c>
      <c r="D38" s="284" t="str">
        <f>IF(B38="","",ข้อมูลนักศึกษา!D39)</f>
        <v/>
      </c>
      <c r="E38" s="37"/>
      <c r="F38" s="37"/>
      <c r="G38" s="37"/>
      <c r="H38" s="37"/>
      <c r="I38" s="37"/>
      <c r="J38" s="37"/>
      <c r="K38" s="278" t="e">
        <f>(((E38*ข้อมูล!J34)+(F38*ข้อมูล!J35)+(G38*ข้อมูล!J36)+(H38*ข้อมูล!J37)+(I38*ข้อมูล!J38)+(J38*ข้อมูล!J39))*100)/K1</f>
        <v>#DIV/0!</v>
      </c>
    </row>
    <row r="39" spans="2:11">
      <c r="B39" s="275" t="str">
        <f>ข้อมูลนักศึกษา!B40</f>
        <v/>
      </c>
      <c r="C39" s="284" t="str">
        <f>IF(B39="","",ข้อมูลนักศึกษา!C40)</f>
        <v/>
      </c>
      <c r="D39" s="284" t="str">
        <f>IF(B39="","",ข้อมูลนักศึกษา!D40)</f>
        <v/>
      </c>
      <c r="E39" s="37"/>
      <c r="F39" s="37"/>
      <c r="G39" s="37"/>
      <c r="H39" s="37"/>
      <c r="I39" s="37"/>
      <c r="J39" s="37"/>
      <c r="K39" s="278" t="e">
        <f>(((E39*ข้อมูล!J34)+(F39*ข้อมูล!J35)+(G39*ข้อมูล!J36)+(H39*ข้อมูล!J37)+(I39*ข้อมูล!J38)+(J39*ข้อมูล!J39))*100)/K1</f>
        <v>#DIV/0!</v>
      </c>
    </row>
    <row r="40" spans="2:11">
      <c r="B40" s="275" t="str">
        <f>ข้อมูลนักศึกษา!B41</f>
        <v/>
      </c>
      <c r="C40" s="284" t="str">
        <f>IF(B40="","",ข้อมูลนักศึกษา!C41)</f>
        <v/>
      </c>
      <c r="D40" s="284" t="str">
        <f>IF(B40="","",ข้อมูลนักศึกษา!D41)</f>
        <v/>
      </c>
      <c r="E40" s="37"/>
      <c r="F40" s="37"/>
      <c r="G40" s="37"/>
      <c r="H40" s="37"/>
      <c r="I40" s="37"/>
      <c r="J40" s="37"/>
      <c r="K40" s="278" t="e">
        <f>(((E40*ข้อมูล!J34)+(F40*ข้อมูล!J35)+(G40*ข้อมูล!J36)+(H40*ข้อมูล!J37)+(I40*ข้อมูล!J38)+(J40*ข้อมูล!J39))*100)/K1</f>
        <v>#DIV/0!</v>
      </c>
    </row>
    <row r="41" spans="2:11">
      <c r="B41" s="275" t="str">
        <f>ข้อมูลนักศึกษา!B42</f>
        <v/>
      </c>
      <c r="C41" s="284" t="str">
        <f>IF(B41="","",ข้อมูลนักศึกษา!C42)</f>
        <v/>
      </c>
      <c r="D41" s="284" t="str">
        <f>IF(B41="","",ข้อมูลนักศึกษา!D42)</f>
        <v/>
      </c>
      <c r="E41" s="37"/>
      <c r="F41" s="37"/>
      <c r="G41" s="37"/>
      <c r="H41" s="37"/>
      <c r="I41" s="37"/>
      <c r="J41" s="37"/>
      <c r="K41" s="278" t="e">
        <f>(((E41*ข้อมูล!J34)+(F41*ข้อมูล!J35)+(G41*ข้อมูล!J36)+(H41*ข้อมูล!J37)+(I41*ข้อมูล!J38)+(J41*ข้อมูล!J39))*100)/K1</f>
        <v>#DIV/0!</v>
      </c>
    </row>
    <row r="42" spans="2:11">
      <c r="B42" s="275" t="str">
        <f>ข้อมูลนักศึกษา!B43</f>
        <v/>
      </c>
      <c r="C42" s="284" t="str">
        <f>IF(B42="","",ข้อมูลนักศึกษา!C43)</f>
        <v/>
      </c>
      <c r="D42" s="284" t="str">
        <f>IF(B42="","",ข้อมูลนักศึกษา!D43)</f>
        <v/>
      </c>
      <c r="E42" s="37"/>
      <c r="F42" s="37"/>
      <c r="G42" s="37"/>
      <c r="H42" s="37"/>
      <c r="I42" s="37"/>
      <c r="J42" s="37"/>
      <c r="K42" s="278" t="e">
        <f>(((E42*ข้อมูล!J34)+(F42*ข้อมูล!J35)+(G42*ข้อมูล!J36)+(H42*ข้อมูล!J37)+(I42*ข้อมูล!J38)+(J42*ข้อมูล!J39))*100)/K1</f>
        <v>#DIV/0!</v>
      </c>
    </row>
    <row r="43" spans="2:11">
      <c r="B43" s="275" t="str">
        <f>ข้อมูลนักศึกษา!B44</f>
        <v/>
      </c>
      <c r="C43" s="284" t="str">
        <f>IF(B43="","",ข้อมูลนักศึกษา!C44)</f>
        <v/>
      </c>
      <c r="D43" s="284" t="str">
        <f>IF(B43="","",ข้อมูลนักศึกษา!D44)</f>
        <v/>
      </c>
      <c r="E43" s="37"/>
      <c r="F43" s="37"/>
      <c r="G43" s="37"/>
      <c r="H43" s="37"/>
      <c r="I43" s="37"/>
      <c r="J43" s="37"/>
      <c r="K43" s="278" t="e">
        <f>(((E43*ข้อมูล!J34)+(F43*ข้อมูล!J35)+(G43*ข้อมูล!J36)+(H43*ข้อมูล!J37)+(I43*ข้อมูล!J38)+(J43*ข้อมูล!J39))*100)/K1</f>
        <v>#DIV/0!</v>
      </c>
    </row>
    <row r="44" spans="2:11">
      <c r="B44" s="275" t="str">
        <f>ข้อมูลนักศึกษา!B45</f>
        <v/>
      </c>
      <c r="C44" s="284" t="str">
        <f>IF(B44="","",ข้อมูลนักศึกษา!C45)</f>
        <v/>
      </c>
      <c r="D44" s="284" t="str">
        <f>IF(B44="","",ข้อมูลนักศึกษา!D45)</f>
        <v/>
      </c>
      <c r="E44" s="37"/>
      <c r="F44" s="37"/>
      <c r="G44" s="37"/>
      <c r="H44" s="37"/>
      <c r="I44" s="37"/>
      <c r="J44" s="37"/>
      <c r="K44" s="278" t="e">
        <f>(((E44*ข้อมูล!J34)+(F44*ข้อมูล!J35)+(G44*ข้อมูล!J36)+(H44*ข้อมูล!J37)+(I44*ข้อมูล!J38)+(J44*ข้อมูล!J39))*100)/K1</f>
        <v>#DIV/0!</v>
      </c>
    </row>
    <row r="45" spans="2:11">
      <c r="B45" s="275" t="str">
        <f>ข้อมูลนักศึกษา!B46</f>
        <v/>
      </c>
      <c r="C45" s="284" t="str">
        <f>IF(B45="","",ข้อมูลนักศึกษา!C46)</f>
        <v/>
      </c>
      <c r="D45" s="284" t="str">
        <f>IF(B45="","",ข้อมูลนักศึกษา!D46)</f>
        <v/>
      </c>
      <c r="E45" s="37"/>
      <c r="F45" s="37"/>
      <c r="G45" s="37"/>
      <c r="H45" s="37"/>
      <c r="I45" s="37"/>
      <c r="J45" s="37"/>
      <c r="K45" s="278" t="e">
        <f>(((E45*ข้อมูล!J34)+(F45*ข้อมูล!J35)+(G45*ข้อมูล!J36)+(H45*ข้อมูล!J37)+(I45*ข้อมูล!J38)+(J45*ข้อมูล!J39))*100)/K1</f>
        <v>#DIV/0!</v>
      </c>
    </row>
    <row r="46" spans="2:11">
      <c r="B46" s="275" t="str">
        <f>ข้อมูลนักศึกษา!B47</f>
        <v/>
      </c>
      <c r="C46" s="284" t="str">
        <f>IF(B46="","",ข้อมูลนักศึกษา!C47)</f>
        <v/>
      </c>
      <c r="D46" s="284" t="str">
        <f>IF(B46="","",ข้อมูลนักศึกษา!D47)</f>
        <v/>
      </c>
      <c r="E46" s="37"/>
      <c r="F46" s="37"/>
      <c r="G46" s="37"/>
      <c r="H46" s="37"/>
      <c r="I46" s="37"/>
      <c r="J46" s="37"/>
      <c r="K46" s="278" t="e">
        <f>(((E46*ข้อมูล!J34)+(F46*ข้อมูล!J35)+(G46*ข้อมูล!J36)+(H46*ข้อมูล!J37)+(I46*ข้อมูล!J38)+(J46*ข้อมูล!J39))*100)/K1</f>
        <v>#DIV/0!</v>
      </c>
    </row>
    <row r="47" spans="2:11">
      <c r="B47" s="275" t="str">
        <f>ข้อมูลนักศึกษา!B48</f>
        <v/>
      </c>
      <c r="C47" s="284" t="str">
        <f>IF(B47="","",ข้อมูลนักศึกษา!C48)</f>
        <v/>
      </c>
      <c r="D47" s="284" t="str">
        <f>IF(B47="","",ข้อมูลนักศึกษา!D48)</f>
        <v/>
      </c>
      <c r="E47" s="37"/>
      <c r="F47" s="37"/>
      <c r="G47" s="37"/>
      <c r="H47" s="37"/>
      <c r="I47" s="37"/>
      <c r="J47" s="37"/>
      <c r="K47" s="278" t="e">
        <f>(((E47*ข้อมูล!J34)+(F47*ข้อมูล!J35)+(G47*ข้อมูล!J36)+(H47*ข้อมูล!J37)+(I47*ข้อมูล!J38)+(J47*ข้อมูล!J39))*100)/K1</f>
        <v>#DIV/0!</v>
      </c>
    </row>
    <row r="48" spans="2:11">
      <c r="B48" s="275" t="str">
        <f>ข้อมูลนักศึกษา!B49</f>
        <v/>
      </c>
      <c r="C48" s="284" t="str">
        <f>IF(B48="","",ข้อมูลนักศึกษา!C49)</f>
        <v/>
      </c>
      <c r="D48" s="284" t="str">
        <f>IF(B48="","",ข้อมูลนักศึกษา!D49)</f>
        <v/>
      </c>
      <c r="E48" s="37"/>
      <c r="F48" s="37"/>
      <c r="G48" s="37"/>
      <c r="H48" s="37"/>
      <c r="I48" s="37"/>
      <c r="J48" s="37"/>
      <c r="K48" s="278" t="e">
        <f>(((E48*ข้อมูล!J34)+(F48*ข้อมูล!J35)+(G48*ข้อมูล!J36)+(H48*ข้อมูล!J37)+(I48*ข้อมูล!J38)+(J48*ข้อมูล!J39))*100)/K1</f>
        <v>#DIV/0!</v>
      </c>
    </row>
    <row r="49" spans="2:11">
      <c r="B49" s="275" t="str">
        <f>ข้อมูลนักศึกษา!B50</f>
        <v/>
      </c>
      <c r="C49" s="284" t="str">
        <f>IF(B49="","",ข้อมูลนักศึกษา!C50)</f>
        <v/>
      </c>
      <c r="D49" s="284" t="str">
        <f>IF(B49="","",ข้อมูลนักศึกษา!D50)</f>
        <v/>
      </c>
      <c r="E49" s="37"/>
      <c r="F49" s="37"/>
      <c r="G49" s="37"/>
      <c r="H49" s="37"/>
      <c r="I49" s="37"/>
      <c r="J49" s="37"/>
      <c r="K49" s="278" t="e">
        <f>(((E49*ข้อมูล!J34)+(F49*ข้อมูล!J35)+(G49*ข้อมูล!J36)+(H49*ข้อมูล!J37)+(I49*ข้อมูล!J38)+(J49*ข้อมูล!J39))*100)/K1</f>
        <v>#DIV/0!</v>
      </c>
    </row>
    <row r="50" spans="2:11">
      <c r="B50" s="275" t="str">
        <f>ข้อมูลนักศึกษา!B51</f>
        <v/>
      </c>
      <c r="C50" s="284" t="str">
        <f>IF(B50="","",ข้อมูลนักศึกษา!C51)</f>
        <v/>
      </c>
      <c r="D50" s="284" t="str">
        <f>IF(B50="","",ข้อมูลนักศึกษา!D51)</f>
        <v/>
      </c>
      <c r="E50" s="37"/>
      <c r="F50" s="37"/>
      <c r="G50" s="37"/>
      <c r="H50" s="37"/>
      <c r="I50" s="37"/>
      <c r="J50" s="37"/>
      <c r="K50" s="278" t="e">
        <f>(((E50*ข้อมูล!J34)+(F50*ข้อมูล!J35)+(G50*ข้อมูล!J36)+(H50*ข้อมูล!J37)+(I50*ข้อมูล!J38)+(J50*ข้อมูล!J39))*100)/K1</f>
        <v>#DIV/0!</v>
      </c>
    </row>
    <row r="51" spans="2:11">
      <c r="B51" s="275" t="str">
        <f>ข้อมูลนักศึกษา!B52</f>
        <v/>
      </c>
      <c r="C51" s="284" t="str">
        <f>IF(B51="","",ข้อมูลนักศึกษา!C52)</f>
        <v/>
      </c>
      <c r="D51" s="284" t="str">
        <f>IF(B51="","",ข้อมูลนักศึกษา!D52)</f>
        <v/>
      </c>
      <c r="E51" s="37"/>
      <c r="F51" s="37"/>
      <c r="G51" s="37"/>
      <c r="H51" s="37"/>
      <c r="I51" s="37"/>
      <c r="J51" s="37"/>
      <c r="K51" s="278" t="e">
        <f>(((E51*ข้อมูล!J34)+(F51*ข้อมูล!J35)+(G51*ข้อมูล!J36)+(H51*ข้อมูล!J37)+(I51*ข้อมูล!J38)+(J51*ข้อมูล!J39))*100)/K1</f>
        <v>#DIV/0!</v>
      </c>
    </row>
    <row r="52" spans="2:11">
      <c r="B52" s="275" t="str">
        <f>ข้อมูลนักศึกษา!B53</f>
        <v/>
      </c>
      <c r="C52" s="284" t="str">
        <f>IF(B52="","",ข้อมูลนักศึกษา!C53)</f>
        <v/>
      </c>
      <c r="D52" s="284" t="str">
        <f>IF(B52="","",ข้อมูลนักศึกษา!D53)</f>
        <v/>
      </c>
      <c r="E52" s="37"/>
      <c r="F52" s="37"/>
      <c r="G52" s="37"/>
      <c r="H52" s="37"/>
      <c r="I52" s="37"/>
      <c r="J52" s="37"/>
      <c r="K52" s="278" t="e">
        <f>(((E52*ข้อมูล!J34)+(F52*ข้อมูล!J35)+(G52*ข้อมูล!J36)+(H52*ข้อมูล!J37)+(I52*ข้อมูล!J38)+(J52*ข้อมูล!J39))*100)/K1</f>
        <v>#DIV/0!</v>
      </c>
    </row>
    <row r="53" spans="2:11">
      <c r="B53" s="275" t="str">
        <f>ข้อมูลนักศึกษา!B54</f>
        <v/>
      </c>
      <c r="C53" s="284" t="str">
        <f>IF(B53="","",ข้อมูลนักศึกษา!C54)</f>
        <v/>
      </c>
      <c r="D53" s="284" t="str">
        <f>IF(B53="","",ข้อมูลนักศึกษา!D54)</f>
        <v/>
      </c>
      <c r="E53" s="37"/>
      <c r="F53" s="37"/>
      <c r="G53" s="37"/>
      <c r="H53" s="37"/>
      <c r="I53" s="37"/>
      <c r="J53" s="37"/>
      <c r="K53" s="278" t="e">
        <f>(((E53*ข้อมูล!J34)+(F53*ข้อมูล!J35)+(G53*ข้อมูล!J36)+(H53*ข้อมูล!J37)+(I53*ข้อมูล!J38)+(J53*ข้อมูล!J39))*100)/K1</f>
        <v>#DIV/0!</v>
      </c>
    </row>
    <row r="54" spans="2:11">
      <c r="B54" s="275" t="str">
        <f>ข้อมูลนักศึกษา!B55</f>
        <v/>
      </c>
      <c r="C54" s="284" t="str">
        <f>IF(B54="","",ข้อมูลนักศึกษา!C55)</f>
        <v/>
      </c>
      <c r="D54" s="284" t="str">
        <f>IF(B54="","",ข้อมูลนักศึกษา!D55)</f>
        <v/>
      </c>
      <c r="E54" s="37"/>
      <c r="F54" s="37"/>
      <c r="G54" s="37"/>
      <c r="H54" s="37"/>
      <c r="I54" s="37"/>
      <c r="J54" s="37"/>
      <c r="K54" s="278" t="e">
        <f>(((E54*ข้อมูล!J34)+(F54*ข้อมูล!J35)+(G54*ข้อมูล!J36)+(H54*ข้อมูล!J37)+(I54*ข้อมูล!J38)+(J54*ข้อมูล!J39))*100)/K1</f>
        <v>#DIV/0!</v>
      </c>
    </row>
    <row r="55" spans="2:11">
      <c r="B55" s="275" t="str">
        <f>ข้อมูลนักศึกษา!B56</f>
        <v/>
      </c>
      <c r="C55" s="284" t="str">
        <f>IF(B55="","",ข้อมูลนักศึกษา!C56)</f>
        <v/>
      </c>
      <c r="D55" s="284" t="str">
        <f>IF(B55="","",ข้อมูลนักศึกษา!D56)</f>
        <v/>
      </c>
      <c r="E55" s="37"/>
      <c r="F55" s="37"/>
      <c r="G55" s="37"/>
      <c r="H55" s="37"/>
      <c r="I55" s="37"/>
      <c r="J55" s="37"/>
      <c r="K55" s="278" t="e">
        <f>(((E55*ข้อมูล!J34)+(F55*ข้อมูล!J35)+(G55*ข้อมูล!J36)+(H55*ข้อมูล!J37)+(I55*ข้อมูล!J38)+(J55*ข้อมูล!J39))*100)/K1</f>
        <v>#DIV/0!</v>
      </c>
    </row>
    <row r="56" spans="2:11">
      <c r="B56" s="275" t="str">
        <f>ข้อมูลนักศึกษา!B57</f>
        <v/>
      </c>
      <c r="C56" s="284" t="str">
        <f>IF(B56="","",ข้อมูลนักศึกษา!C57)</f>
        <v/>
      </c>
      <c r="D56" s="284" t="str">
        <f>IF(B56="","",ข้อมูลนักศึกษา!D57)</f>
        <v/>
      </c>
      <c r="E56" s="37"/>
      <c r="F56" s="37"/>
      <c r="G56" s="37"/>
      <c r="H56" s="37"/>
      <c r="I56" s="37"/>
      <c r="J56" s="37"/>
      <c r="K56" s="278" t="e">
        <f>(((E56*ข้อมูล!J34)+(F56*ข้อมูล!J35)+(G56*ข้อมูล!J36)+(H56*ข้อมูล!J37)+(I56*ข้อมูล!J38)+(J56*ข้อมูล!J39))*100)/K1</f>
        <v>#DIV/0!</v>
      </c>
    </row>
    <row r="57" spans="2:11">
      <c r="B57" s="275" t="str">
        <f>ข้อมูลนักศึกษา!B58</f>
        <v/>
      </c>
      <c r="C57" s="284" t="str">
        <f>IF(B57="","",ข้อมูลนักศึกษา!C58)</f>
        <v/>
      </c>
      <c r="D57" s="284" t="str">
        <f>IF(B57="","",ข้อมูลนักศึกษา!D58)</f>
        <v/>
      </c>
      <c r="E57" s="37"/>
      <c r="F57" s="37"/>
      <c r="G57" s="37"/>
      <c r="H57" s="37"/>
      <c r="I57" s="37"/>
      <c r="J57" s="37"/>
      <c r="K57" s="278" t="e">
        <f>(((E57*ข้อมูล!J34)+(F57*ข้อมูล!J35)+(G57*ข้อมูล!J36)+(H57*ข้อมูล!J37)+(I57*ข้อมูล!J38)+(J57*ข้อมูล!J39))*100)/K1</f>
        <v>#DIV/0!</v>
      </c>
    </row>
    <row r="58" spans="2:11">
      <c r="B58" s="275" t="str">
        <f>ข้อมูลนักศึกษา!B59</f>
        <v/>
      </c>
      <c r="C58" s="284" t="str">
        <f>IF(B58="","",ข้อมูลนักศึกษา!C59)</f>
        <v/>
      </c>
      <c r="D58" s="284" t="str">
        <f>IF(B58="","",ข้อมูลนักศึกษา!D59)</f>
        <v/>
      </c>
      <c r="E58" s="37"/>
      <c r="F58" s="37"/>
      <c r="G58" s="37"/>
      <c r="H58" s="37"/>
      <c r="I58" s="37"/>
      <c r="J58" s="37"/>
      <c r="K58" s="278" t="e">
        <f>(((E58*ข้อมูล!J34)+(F58*ข้อมูล!J35)+(G58*ข้อมูล!J36)+(H58*ข้อมูล!J37)+(I58*ข้อมูล!J38)+(J58*ข้อมูล!J39))*100)/K1</f>
        <v>#DIV/0!</v>
      </c>
    </row>
    <row r="59" spans="2:11">
      <c r="B59" s="275" t="str">
        <f>ข้อมูลนักศึกษา!B60</f>
        <v/>
      </c>
      <c r="C59" s="284" t="str">
        <f>IF(B59="","",ข้อมูลนักศึกษา!C60)</f>
        <v/>
      </c>
      <c r="D59" s="284" t="str">
        <f>IF(B59="","",ข้อมูลนักศึกษา!D60)</f>
        <v/>
      </c>
      <c r="E59" s="37"/>
      <c r="F59" s="37"/>
      <c r="G59" s="37"/>
      <c r="H59" s="37"/>
      <c r="I59" s="37"/>
      <c r="J59" s="37"/>
      <c r="K59" s="278" t="e">
        <f>(((E59*ข้อมูล!J34)+(F59*ข้อมูล!J35)+(G59*ข้อมูล!J36)+(H59*ข้อมูล!J37)+(I59*ข้อมูล!J38)+(J59*ข้อมูล!J39))*100)/K1</f>
        <v>#DIV/0!</v>
      </c>
    </row>
    <row r="60" spans="2:11">
      <c r="B60" s="275" t="str">
        <f>ข้อมูลนักศึกษา!B61</f>
        <v/>
      </c>
      <c r="C60" s="284" t="str">
        <f>IF(B60="","",ข้อมูลนักศึกษา!C61)</f>
        <v/>
      </c>
      <c r="D60" s="284" t="str">
        <f>IF(B60="","",ข้อมูลนักศึกษา!D61)</f>
        <v/>
      </c>
      <c r="E60" s="37"/>
      <c r="F60" s="37"/>
      <c r="G60" s="37"/>
      <c r="H60" s="37"/>
      <c r="I60" s="37"/>
      <c r="J60" s="37"/>
      <c r="K60" s="278" t="e">
        <f>(((E60*ข้อมูล!J34)+(F60*ข้อมูล!J35)+(G60*ข้อมูล!J36)+(H60*ข้อมูล!J37)+(I60*ข้อมูล!J38)+(J60*ข้อมูล!J39))*100)/K1</f>
        <v>#DIV/0!</v>
      </c>
    </row>
    <row r="61" spans="2:11">
      <c r="B61" s="275" t="str">
        <f>ข้อมูลนักศึกษา!B62</f>
        <v/>
      </c>
      <c r="C61" s="284" t="str">
        <f>IF(B61="","",ข้อมูลนักศึกษา!C62)</f>
        <v/>
      </c>
      <c r="D61" s="284" t="str">
        <f>IF(B61="","",ข้อมูลนักศึกษา!D62)</f>
        <v/>
      </c>
      <c r="E61" s="37"/>
      <c r="F61" s="37"/>
      <c r="G61" s="37"/>
      <c r="H61" s="37"/>
      <c r="I61" s="37"/>
      <c r="J61" s="37"/>
      <c r="K61" s="278" t="e">
        <f>(((E61*ข้อมูล!J34)+(F61*ข้อมูล!J35)+(G61*ข้อมูล!J36)+(H61*ข้อมูล!J37)+(I61*ข้อมูล!J38)+(J61*ข้อมูล!J39))*100)/K1</f>
        <v>#DIV/0!</v>
      </c>
    </row>
    <row r="62" spans="2:11">
      <c r="B62" s="275" t="str">
        <f>ข้อมูลนักศึกษา!B63</f>
        <v/>
      </c>
      <c r="C62" s="284" t="str">
        <f>IF(B62="","",ข้อมูลนักศึกษา!C63)</f>
        <v/>
      </c>
      <c r="D62" s="284" t="str">
        <f>IF(B62="","",ข้อมูลนักศึกษา!D63)</f>
        <v/>
      </c>
      <c r="E62" s="37"/>
      <c r="F62" s="37"/>
      <c r="G62" s="37"/>
      <c r="H62" s="37"/>
      <c r="I62" s="37"/>
      <c r="J62" s="37"/>
      <c r="K62" s="278" t="e">
        <f>(((E62*ข้อมูล!J34)+(F62*ข้อมูล!J35)+(G62*ข้อมูล!J36)+(H62*ข้อมูล!J37)+(I62*ข้อมูล!J38)+(J62*ข้อมูล!J39))*100)/K1</f>
        <v>#DIV/0!</v>
      </c>
    </row>
    <row r="63" spans="2:11">
      <c r="B63" s="275" t="str">
        <f>ข้อมูลนักศึกษา!B64</f>
        <v/>
      </c>
      <c r="C63" s="284" t="str">
        <f>IF(B63="","",ข้อมูลนักศึกษา!C64)</f>
        <v/>
      </c>
      <c r="D63" s="284" t="str">
        <f>IF(B63="","",ข้อมูลนักศึกษา!D64)</f>
        <v/>
      </c>
      <c r="E63" s="37"/>
      <c r="F63" s="37"/>
      <c r="G63" s="37"/>
      <c r="H63" s="37"/>
      <c r="I63" s="37"/>
      <c r="J63" s="37"/>
      <c r="K63" s="278" t="e">
        <f>(((E63*ข้อมูล!J34)+(F63*ข้อมูล!J35)+(G63*ข้อมูล!J36)+(H63*ข้อมูล!J37)+(I63*ข้อมูล!J38)+(J63*ข้อมูล!J39))*100)/K1</f>
        <v>#DIV/0!</v>
      </c>
    </row>
    <row r="64" spans="2:11">
      <c r="B64" s="275" t="str">
        <f>ข้อมูลนักศึกษา!B65</f>
        <v/>
      </c>
      <c r="C64" s="284" t="str">
        <f>IF(B64="","",ข้อมูลนักศึกษา!C65)</f>
        <v/>
      </c>
      <c r="D64" s="284" t="str">
        <f>IF(B64="","",ข้อมูลนักศึกษา!D65)</f>
        <v/>
      </c>
      <c r="E64" s="37"/>
      <c r="F64" s="37"/>
      <c r="G64" s="37"/>
      <c r="H64" s="37"/>
      <c r="I64" s="37"/>
      <c r="J64" s="37"/>
      <c r="K64" s="278" t="e">
        <f>(((E64*ข้อมูล!J34)+(F64*ข้อมูล!J35)+(G64*ข้อมูล!J36)+(H64*ข้อมูล!J37)+(I64*ข้อมูล!J38)+(J64*ข้อมูล!J39))*100)/K1</f>
        <v>#DIV/0!</v>
      </c>
    </row>
    <row r="65" spans="2:11">
      <c r="B65" s="275" t="str">
        <f>ข้อมูลนักศึกษา!B66</f>
        <v/>
      </c>
      <c r="C65" s="284" t="str">
        <f>IF(B65="","",ข้อมูลนักศึกษา!C66)</f>
        <v/>
      </c>
      <c r="D65" s="284" t="str">
        <f>IF(B65="","",ข้อมูลนักศึกษา!D66)</f>
        <v/>
      </c>
      <c r="E65" s="37"/>
      <c r="F65" s="37"/>
      <c r="G65" s="37"/>
      <c r="H65" s="37"/>
      <c r="I65" s="37"/>
      <c r="J65" s="37"/>
      <c r="K65" s="278" t="e">
        <f>(((E65*ข้อมูล!J34)+(F65*ข้อมูล!J35)+(G65*ข้อมูล!J36)+(H65*ข้อมูล!J37)+(I65*ข้อมูล!J38)+(J65*ข้อมูล!J39))*100)/K1</f>
        <v>#DIV/0!</v>
      </c>
    </row>
    <row r="66" spans="2:11">
      <c r="B66" s="275" t="str">
        <f>ข้อมูลนักศึกษา!B67</f>
        <v/>
      </c>
      <c r="C66" s="284" t="str">
        <f>IF(B66="","",ข้อมูลนักศึกษา!C67)</f>
        <v/>
      </c>
      <c r="D66" s="284" t="str">
        <f>IF(B66="","",ข้อมูลนักศึกษา!D67)</f>
        <v/>
      </c>
      <c r="E66" s="37"/>
      <c r="F66" s="37"/>
      <c r="G66" s="37"/>
      <c r="H66" s="37"/>
      <c r="I66" s="37"/>
      <c r="J66" s="37"/>
      <c r="K66" s="278" t="e">
        <f>(((E66*ข้อมูล!J34)+(F66*ข้อมูล!J35)+(G66*ข้อมูล!J36)+(H66*ข้อมูล!J37)+(I66*ข้อมูล!J38)+(J66*ข้อมูล!J39))*100)/K1</f>
        <v>#DIV/0!</v>
      </c>
    </row>
    <row r="67" spans="2:11">
      <c r="B67" s="275" t="str">
        <f>ข้อมูลนักศึกษา!B68</f>
        <v/>
      </c>
      <c r="C67" s="284" t="str">
        <f>IF(B67="","",ข้อมูลนักศึกษา!C68)</f>
        <v/>
      </c>
      <c r="D67" s="284" t="str">
        <f>IF(B67="","",ข้อมูลนักศึกษา!D68)</f>
        <v/>
      </c>
      <c r="E67" s="37"/>
      <c r="F67" s="37"/>
      <c r="G67" s="37"/>
      <c r="H67" s="37"/>
      <c r="I67" s="37"/>
      <c r="J67" s="37"/>
      <c r="K67" s="278" t="e">
        <f>(((E67*ข้อมูล!J34)+(F67*ข้อมูล!J35)+(G67*ข้อมูล!J36)+(H67*ข้อมูล!J37)+(I67*ข้อมูล!J38)+(J67*ข้อมูล!J39))*100)/K1</f>
        <v>#DIV/0!</v>
      </c>
    </row>
    <row r="68" spans="2:11">
      <c r="B68" s="275" t="str">
        <f>ข้อมูลนักศึกษา!B69</f>
        <v/>
      </c>
      <c r="C68" s="284" t="str">
        <f>IF(B68="","",ข้อมูลนักศึกษา!C69)</f>
        <v/>
      </c>
      <c r="D68" s="284" t="str">
        <f>IF(B68="","",ข้อมูลนักศึกษา!D69)</f>
        <v/>
      </c>
      <c r="E68" s="37"/>
      <c r="F68" s="37"/>
      <c r="G68" s="37"/>
      <c r="H68" s="37"/>
      <c r="I68" s="37"/>
      <c r="J68" s="37"/>
      <c r="K68" s="278" t="e">
        <f>(((E68*ข้อมูล!J34)+(F68*ข้อมูล!J35)+(G68*ข้อมูล!J36)+(H68*ข้อมูล!J37)+(I68*ข้อมูล!J38)+(J68*ข้อมูล!J39))*100)/K1</f>
        <v>#DIV/0!</v>
      </c>
    </row>
    <row r="69" spans="2:11">
      <c r="B69" s="275" t="str">
        <f>ข้อมูลนักศึกษา!B70</f>
        <v/>
      </c>
      <c r="C69" s="284" t="str">
        <f>IF(B69="","",ข้อมูลนักศึกษา!C70)</f>
        <v/>
      </c>
      <c r="D69" s="284" t="str">
        <f>IF(B69="","",ข้อมูลนักศึกษา!D70)</f>
        <v/>
      </c>
      <c r="E69" s="37"/>
      <c r="F69" s="37"/>
      <c r="G69" s="37"/>
      <c r="H69" s="37"/>
      <c r="I69" s="37"/>
      <c r="J69" s="37"/>
      <c r="K69" s="278" t="e">
        <f>(((E69*ข้อมูล!J34)+(F69*ข้อมูล!J35)+(G69*ข้อมูล!J36)+(H69*ข้อมูล!J37)+(I69*ข้อมูล!J38)+(J69*ข้อมูล!J39))*100)/K1</f>
        <v>#DIV/0!</v>
      </c>
    </row>
    <row r="70" spans="2:11">
      <c r="B70" s="275" t="str">
        <f>ข้อมูลนักศึกษา!B71</f>
        <v/>
      </c>
      <c r="C70" s="284" t="str">
        <f>IF(B70="","",ข้อมูลนักศึกษา!C71)</f>
        <v/>
      </c>
      <c r="D70" s="284" t="str">
        <f>IF(B70="","",ข้อมูลนักศึกษา!D71)</f>
        <v/>
      </c>
      <c r="E70" s="37"/>
      <c r="F70" s="37"/>
      <c r="G70" s="37"/>
      <c r="H70" s="37"/>
      <c r="I70" s="37"/>
      <c r="J70" s="37"/>
      <c r="K70" s="278" t="e">
        <f>(((E70*ข้อมูล!J34)+(F70*ข้อมูล!J35)+(G70*ข้อมูล!J36)+(H70*ข้อมูล!J37)+(I70*ข้อมูล!J38)+(J70*ข้อมูล!J39))*100)/K1</f>
        <v>#DIV/0!</v>
      </c>
    </row>
    <row r="71" spans="2:11">
      <c r="B71" s="275" t="str">
        <f>ข้อมูลนักศึกษา!B72</f>
        <v/>
      </c>
      <c r="C71" s="284" t="str">
        <f>IF(B71="","",ข้อมูลนักศึกษา!C72)</f>
        <v/>
      </c>
      <c r="D71" s="284" t="str">
        <f>IF(B71="","",ข้อมูลนักศึกษา!D72)</f>
        <v/>
      </c>
      <c r="E71" s="37"/>
      <c r="F71" s="37"/>
      <c r="G71" s="37"/>
      <c r="H71" s="37"/>
      <c r="I71" s="37"/>
      <c r="J71" s="37"/>
      <c r="K71" s="278" t="e">
        <f>(((E71*ข้อมูล!J34)+(F71*ข้อมูล!J35)+(G71*ข้อมูล!J36)+(H71*ข้อมูล!J37)+(I71*ข้อมูล!J38)+(J71*ข้อมูล!J39))*100)/K1</f>
        <v>#DIV/0!</v>
      </c>
    </row>
    <row r="72" spans="2:11">
      <c r="B72" s="275" t="str">
        <f>ข้อมูลนักศึกษา!B73</f>
        <v/>
      </c>
      <c r="C72" s="284" t="str">
        <f>IF(B72="","",ข้อมูลนักศึกษา!C73)</f>
        <v/>
      </c>
      <c r="D72" s="284" t="str">
        <f>IF(B72="","",ข้อมูลนักศึกษา!D73)</f>
        <v/>
      </c>
      <c r="E72" s="37"/>
      <c r="F72" s="37"/>
      <c r="G72" s="37"/>
      <c r="H72" s="37"/>
      <c r="I72" s="37"/>
      <c r="J72" s="37"/>
      <c r="K72" s="278" t="e">
        <f>(((E72*ข้อมูล!J34)+(F72*ข้อมูล!J35)+(G72*ข้อมูล!J36)+(H72*ข้อมูล!J37)+(I72*ข้อมูล!J38)+(J72*ข้อมูล!J39))*100)/K1</f>
        <v>#DIV/0!</v>
      </c>
    </row>
    <row r="73" spans="2:11">
      <c r="B73" s="275" t="str">
        <f>ข้อมูลนักศึกษา!B74</f>
        <v/>
      </c>
      <c r="C73" s="284" t="str">
        <f>IF(B73="","",ข้อมูลนักศึกษา!C74)</f>
        <v/>
      </c>
      <c r="D73" s="284" t="str">
        <f>IF(B73="","",ข้อมูลนักศึกษา!D74)</f>
        <v/>
      </c>
      <c r="E73" s="37"/>
      <c r="F73" s="37"/>
      <c r="G73" s="37"/>
      <c r="H73" s="37"/>
      <c r="I73" s="37"/>
      <c r="J73" s="37"/>
      <c r="K73" s="278" t="e">
        <f>(((E73*ข้อมูล!J34)+(F73*ข้อมูล!J35)+(G73*ข้อมูล!J36)+(H73*ข้อมูล!J37)+(I73*ข้อมูล!J38)+(J73*ข้อมูล!J39))*100)/K1</f>
        <v>#DIV/0!</v>
      </c>
    </row>
    <row r="74" spans="2:11">
      <c r="B74" s="275" t="str">
        <f>ข้อมูลนักศึกษา!B75</f>
        <v/>
      </c>
      <c r="C74" s="284" t="str">
        <f>IF(B74="","",ข้อมูลนักศึกษา!C75)</f>
        <v/>
      </c>
      <c r="D74" s="284" t="str">
        <f>IF(B74="","",ข้อมูลนักศึกษา!D75)</f>
        <v/>
      </c>
      <c r="E74" s="37"/>
      <c r="F74" s="37"/>
      <c r="G74" s="37"/>
      <c r="H74" s="37"/>
      <c r="I74" s="37"/>
      <c r="J74" s="37"/>
      <c r="K74" s="278" t="e">
        <f>(((E74*ข้อมูล!J34)+(F74*ข้อมูล!J35)+(G74*ข้อมูล!J36)+(H74*ข้อมูล!J37)+(I74*ข้อมูล!J38)+(J74*ข้อมูล!J39))*100)/K1</f>
        <v>#DIV/0!</v>
      </c>
    </row>
  </sheetData>
  <sheetProtection algorithmName="SHA-512" hashValue="MU7nvmnicGmVPj9o1KyUcyX8ya67DkDat+RhMLqYYIUXK7Rbu3U/iOfW8WgZCvJa9utsmZdApMM7xPnpO9oCkQ==" saltValue="M4q6XsfOcn1o9J1AYIwZrg==" spinCount="100000" sheet="1" objects="1" scenarios="1" selectLockedCells="1"/>
  <mergeCells count="10">
    <mergeCell ref="L5:M5"/>
    <mergeCell ref="L6:M6"/>
    <mergeCell ref="L7:M7"/>
    <mergeCell ref="L8:M8"/>
    <mergeCell ref="B1:B3"/>
    <mergeCell ref="C1:C3"/>
    <mergeCell ref="D1:D3"/>
    <mergeCell ref="E1:J1"/>
    <mergeCell ref="L1:M2"/>
    <mergeCell ref="K3:N3"/>
  </mergeCells>
  <conditionalFormatting sqref="E3:J3">
    <cfRule type="cellIs" dxfId="82" priority="8" operator="equal">
      <formula>0</formula>
    </cfRule>
    <cfRule type="cellIs" dxfId="81" priority="9" operator="greaterThan">
      <formula>0</formula>
    </cfRule>
  </conditionalFormatting>
  <conditionalFormatting sqref="E2">
    <cfRule type="notContainsBlanks" dxfId="80" priority="7">
      <formula>LEN(TRIM(E2))&gt;0</formula>
    </cfRule>
  </conditionalFormatting>
  <conditionalFormatting sqref="F2">
    <cfRule type="notContainsBlanks" dxfId="79" priority="6">
      <formula>LEN(TRIM(F2))&gt;0</formula>
    </cfRule>
  </conditionalFormatting>
  <conditionalFormatting sqref="G2">
    <cfRule type="notContainsBlanks" dxfId="78" priority="5">
      <formula>LEN(TRIM(G2))&gt;0</formula>
    </cfRule>
  </conditionalFormatting>
  <conditionalFormatting sqref="H2">
    <cfRule type="notContainsBlanks" dxfId="77" priority="4">
      <formula>LEN(TRIM(H2))&gt;0</formula>
    </cfRule>
  </conditionalFormatting>
  <conditionalFormatting sqref="I2">
    <cfRule type="notContainsBlanks" dxfId="76" priority="3">
      <formula>LEN(TRIM(I2))&gt;0</formula>
    </cfRule>
  </conditionalFormatting>
  <conditionalFormatting sqref="J2">
    <cfRule type="notContainsBlanks" dxfId="75" priority="2">
      <formula>LEN(TRIM(J2))&gt;0</formula>
    </cfRule>
  </conditionalFormatting>
  <conditionalFormatting sqref="E4:J74">
    <cfRule type="cellIs" dxfId="74" priority="1" operator="equal">
      <formula>0</formula>
    </cfRule>
  </conditionalFormatting>
  <pageMargins left="0.7" right="0.7" top="0.75" bottom="0.75" header="0.3" footer="0.3"/>
  <drawing r:id="rId1"/>
  <picture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C000"/>
  </sheetPr>
  <dimension ref="B1:N74"/>
  <sheetViews>
    <sheetView showGridLines="0" showRowColHeaders="0" zoomScale="120" zoomScaleNormal="120" workbookViewId="0">
      <pane ySplit="3" topLeftCell="A4" activePane="bottomLeft" state="frozen"/>
      <selection activeCell="P22" sqref="P22"/>
      <selection pane="bottomLeft" activeCell="E4" sqref="E4"/>
    </sheetView>
  </sheetViews>
  <sheetFormatPr defaultColWidth="9" defaultRowHeight="21"/>
  <cols>
    <col min="1" max="1" width="5.26953125" style="270" customWidth="1"/>
    <col min="2" max="2" width="5.26953125" style="277" customWidth="1"/>
    <col min="3" max="3" width="14.7265625" style="270" customWidth="1"/>
    <col min="4" max="4" width="21.1796875" style="270" customWidth="1"/>
    <col min="5" max="10" width="10.81640625" style="270" customWidth="1"/>
    <col min="11" max="11" width="8.26953125" style="276" customWidth="1"/>
    <col min="12" max="14" width="8.26953125" style="270" customWidth="1"/>
    <col min="15" max="15" width="9" style="270" customWidth="1"/>
    <col min="16" max="16384" width="9" style="270"/>
  </cols>
  <sheetData>
    <row r="1" spans="2:14" s="269" customFormat="1" ht="18.75" customHeight="1">
      <c r="B1" s="481" t="s">
        <v>0</v>
      </c>
      <c r="C1" s="492" t="s">
        <v>1</v>
      </c>
      <c r="D1" s="492" t="s">
        <v>42</v>
      </c>
      <c r="E1" s="482" t="s">
        <v>137</v>
      </c>
      <c r="F1" s="483"/>
      <c r="G1" s="483"/>
      <c r="H1" s="483"/>
      <c r="I1" s="483"/>
      <c r="J1" s="484"/>
      <c r="K1" s="279">
        <f>SUM(E3:J3)</f>
        <v>0</v>
      </c>
      <c r="L1" s="485" t="s">
        <v>114</v>
      </c>
      <c r="M1" s="485"/>
      <c r="N1" s="272">
        <f>ข้อมูล!L17</f>
        <v>0</v>
      </c>
    </row>
    <row r="2" spans="2:14" s="269" customFormat="1" ht="18.75" customHeight="1" thickBot="1">
      <c r="B2" s="481"/>
      <c r="C2" s="492"/>
      <c r="D2" s="492"/>
      <c r="E2" s="273" t="str">
        <f>IF(ข้อมูล!M17=1,ข้อมูล!M2," ")</f>
        <v xml:space="preserve"> </v>
      </c>
      <c r="F2" s="273" t="str">
        <f>IF(ข้อมูล!N17=1,ข้อมูล!N2," ")</f>
        <v xml:space="preserve"> </v>
      </c>
      <c r="G2" s="273" t="str">
        <f>IF(ข้อมูล!O17=1,ข้อมูล!O2," ")</f>
        <v xml:space="preserve"> </v>
      </c>
      <c r="H2" s="273" t="str">
        <f>IF(ข้อมูล!P17=1,ข้อมูล!P2," ")</f>
        <v xml:space="preserve"> </v>
      </c>
      <c r="I2" s="273" t="str">
        <f>IF(ข้อมูล!Q17=1,ข้อมูล!Q2," ")</f>
        <v xml:space="preserve"> </v>
      </c>
      <c r="J2" s="273" t="str">
        <f>IF(ข้อมูล!R17=1,ข้อมูล!R2," ")</f>
        <v xml:space="preserve"> </v>
      </c>
      <c r="K2" s="280"/>
      <c r="L2" s="485"/>
      <c r="M2" s="485"/>
      <c r="N2" s="274" t="s">
        <v>13</v>
      </c>
    </row>
    <row r="3" spans="2:14" s="269" customFormat="1" ht="18" customHeight="1">
      <c r="B3" s="481"/>
      <c r="C3" s="492"/>
      <c r="D3" s="492"/>
      <c r="E3" s="273">
        <f>IF(ข้อมูล!M17=1,ข้อมูล!C15,0)</f>
        <v>0</v>
      </c>
      <c r="F3" s="273">
        <f>IF(ข้อมูล!N17=1,ข้อมูล!C16,0)</f>
        <v>0</v>
      </c>
      <c r="G3" s="273">
        <f>IF(ข้อมูล!O17=1,ข้อมูล!C17,0)</f>
        <v>0</v>
      </c>
      <c r="H3" s="273">
        <f>IF(ข้อมูล!P17=1,ข้อมูล!C18,0)</f>
        <v>0</v>
      </c>
      <c r="I3" s="273">
        <f>IF(ข้อมูล!Q17=1,ข้อมูล!C19,0)</f>
        <v>0</v>
      </c>
      <c r="J3" s="273">
        <f>IF(ข้อมูล!R17=1,ข้อมูล!C20,0)</f>
        <v>0</v>
      </c>
      <c r="K3" s="488" t="s">
        <v>85</v>
      </c>
      <c r="L3" s="488"/>
      <c r="M3" s="488"/>
      <c r="N3" s="488"/>
    </row>
    <row r="4" spans="2:14">
      <c r="B4" s="275" t="str">
        <f>ข้อมูลนักศึกษา!B5</f>
        <v/>
      </c>
      <c r="C4" s="284" t="str">
        <f>IF(B4="","",ข้อมูลนักศึกษา!C5)</f>
        <v/>
      </c>
      <c r="D4" s="284" t="str">
        <f>IF(B4="","",ข้อมูลนักศึกษา!D5)</f>
        <v/>
      </c>
      <c r="E4" s="37"/>
      <c r="F4" s="37"/>
      <c r="G4" s="37"/>
      <c r="H4" s="37"/>
      <c r="I4" s="37"/>
      <c r="J4" s="37"/>
      <c r="K4" s="278" t="e">
        <f>(((E4*ข้อมูล!J34)+(F4*ข้อมูล!J35)+(G4*ข้อมูล!J36)+(H4*ข้อมูล!J37)+(I4*ข้อมูล!J38)+(J4*ข้อมูล!J39))*100)/K1</f>
        <v>#DIV/0!</v>
      </c>
    </row>
    <row r="5" spans="2:14">
      <c r="B5" s="275" t="str">
        <f>ข้อมูลนักศึกษา!B6</f>
        <v/>
      </c>
      <c r="C5" s="284" t="str">
        <f>IF(B5="","",ข้อมูลนักศึกษา!C6)</f>
        <v/>
      </c>
      <c r="D5" s="284" t="str">
        <f>IF(B5="","",ข้อมูลนักศึกษา!D6)</f>
        <v/>
      </c>
      <c r="E5" s="37"/>
      <c r="F5" s="37"/>
      <c r="G5" s="37"/>
      <c r="H5" s="37"/>
      <c r="I5" s="37"/>
      <c r="J5" s="37"/>
      <c r="K5" s="278" t="e">
        <f>(((E5*ข้อมูล!J34)+(F5*ข้อมูล!J35)+(G5*ข้อมูล!J36)+(H5*ข้อมูล!J37)+(I5*ข้อมูล!J38)+(J5*ข้อมูล!J39))*100)/K1</f>
        <v>#DIV/0!</v>
      </c>
      <c r="L5" s="486" t="s">
        <v>74</v>
      </c>
      <c r="M5" s="486"/>
    </row>
    <row r="6" spans="2:14">
      <c r="B6" s="275" t="str">
        <f>ข้อมูลนักศึกษา!B7</f>
        <v/>
      </c>
      <c r="C6" s="284" t="str">
        <f>IF(B6="","",ข้อมูลนักศึกษา!C7)</f>
        <v/>
      </c>
      <c r="D6" s="284" t="str">
        <f>IF(B6="","",ข้อมูลนักศึกษา!D7)</f>
        <v/>
      </c>
      <c r="E6" s="37"/>
      <c r="F6" s="37"/>
      <c r="G6" s="37"/>
      <c r="H6" s="37"/>
      <c r="I6" s="37"/>
      <c r="J6" s="37"/>
      <c r="K6" s="278" t="e">
        <f>(((E6*ข้อมูล!J34)+(F6*ข้อมูล!J35)+(G6*ข้อมูล!J36)+(H6*ข้อมูล!J37)+(I6*ข้อมูล!J38)+(J6*ข้อมูล!J39))*100)/K1</f>
        <v>#DIV/0!</v>
      </c>
      <c r="L6" s="489" t="s">
        <v>134</v>
      </c>
      <c r="M6" s="489"/>
    </row>
    <row r="7" spans="2:14">
      <c r="B7" s="275" t="str">
        <f>ข้อมูลนักศึกษา!B8</f>
        <v/>
      </c>
      <c r="C7" s="284" t="str">
        <f>IF(B7="","",ข้อมูลนักศึกษา!C8)</f>
        <v/>
      </c>
      <c r="D7" s="284" t="str">
        <f>IF(B7="","",ข้อมูลนักศึกษา!D8)</f>
        <v/>
      </c>
      <c r="E7" s="37"/>
      <c r="F7" s="37"/>
      <c r="G7" s="37"/>
      <c r="H7" s="37"/>
      <c r="I7" s="37"/>
      <c r="J7" s="37"/>
      <c r="K7" s="278" t="e">
        <f>(((E7*ข้อมูล!J34)+(F7*ข้อมูล!J35)+(G7*ข้อมูล!J36)+(H7*ข้อมูล!J37)+(I7*ข้อมูล!J38)+(J7*ข้อมูล!J39))*100)/K1</f>
        <v>#DIV/0!</v>
      </c>
      <c r="L7" s="486" t="s">
        <v>136</v>
      </c>
      <c r="M7" s="490"/>
    </row>
    <row r="8" spans="2:14">
      <c r="B8" s="275" t="str">
        <f>ข้อมูลนักศึกษา!B9</f>
        <v/>
      </c>
      <c r="C8" s="284" t="str">
        <f>IF(B8="","",ข้อมูลนักศึกษา!C9)</f>
        <v/>
      </c>
      <c r="D8" s="284" t="str">
        <f>IF(B8="","",ข้อมูลนักศึกษา!D9)</f>
        <v/>
      </c>
      <c r="E8" s="37"/>
      <c r="F8" s="37"/>
      <c r="G8" s="37"/>
      <c r="H8" s="37"/>
      <c r="I8" s="37"/>
      <c r="J8" s="37"/>
      <c r="K8" s="278" t="e">
        <f>(((E8*ข้อมูล!J34)+(F8*ข้อมูล!J35)+(G8*ข้อมูล!J36)+(H8*ข้อมูล!J37)+(I8*ข้อมูล!J38)+(J8*ข้อมูล!J39))*100)/K1</f>
        <v>#DIV/0!</v>
      </c>
      <c r="L8" s="491" t="s">
        <v>77</v>
      </c>
      <c r="M8" s="491"/>
    </row>
    <row r="9" spans="2:14">
      <c r="B9" s="275" t="str">
        <f>ข้อมูลนักศึกษา!B10</f>
        <v/>
      </c>
      <c r="C9" s="284" t="str">
        <f>IF(B9="","",ข้อมูลนักศึกษา!C10)</f>
        <v/>
      </c>
      <c r="D9" s="284" t="str">
        <f>IF(B9="","",ข้อมูลนักศึกษา!D10)</f>
        <v/>
      </c>
      <c r="E9" s="37"/>
      <c r="F9" s="37"/>
      <c r="G9" s="37"/>
      <c r="H9" s="37"/>
      <c r="I9" s="37"/>
      <c r="J9" s="37"/>
      <c r="K9" s="278" t="e">
        <f>(((E9*ข้อมูล!J34)+(F9*ข้อมูล!J35)+(G9*ข้อมูล!J36)+(H9*ข้อมูล!J37)+(I9*ข้อมูล!J38)+(J9*ข้อมูล!J39))*100)/K1</f>
        <v>#DIV/0!</v>
      </c>
    </row>
    <row r="10" spans="2:14">
      <c r="B10" s="275" t="str">
        <f>ข้อมูลนักศึกษา!B11</f>
        <v/>
      </c>
      <c r="C10" s="284" t="str">
        <f>IF(B10="","",ข้อมูลนักศึกษา!C11)</f>
        <v/>
      </c>
      <c r="D10" s="284" t="str">
        <f>IF(B10="","",ข้อมูลนักศึกษา!D11)</f>
        <v/>
      </c>
      <c r="E10" s="37"/>
      <c r="F10" s="37"/>
      <c r="G10" s="37"/>
      <c r="H10" s="37"/>
      <c r="I10" s="37"/>
      <c r="J10" s="37"/>
      <c r="K10" s="278" t="e">
        <f>(((E10*ข้อมูล!J34)+(F10*ข้อมูล!J35)+(G10*ข้อมูล!J36)+(H10*ข้อมูล!J37)+(I10*ข้อมูล!J38)+(J10*ข้อมูล!J39))*100)/K1</f>
        <v>#DIV/0!</v>
      </c>
    </row>
    <row r="11" spans="2:14">
      <c r="B11" s="275" t="str">
        <f>ข้อมูลนักศึกษา!B12</f>
        <v/>
      </c>
      <c r="C11" s="284" t="str">
        <f>IF(B11="","",ข้อมูลนักศึกษา!C12)</f>
        <v/>
      </c>
      <c r="D11" s="284" t="str">
        <f>IF(B11="","",ข้อมูลนักศึกษา!D12)</f>
        <v/>
      </c>
      <c r="E11" s="37"/>
      <c r="F11" s="37"/>
      <c r="G11" s="37"/>
      <c r="H11" s="37"/>
      <c r="I11" s="37"/>
      <c r="J11" s="37"/>
      <c r="K11" s="278" t="e">
        <f>(((E11*ข้อมูล!J34)+(F11*ข้อมูล!J35)+(G11*ข้อมูล!J36)+(H11*ข้อมูล!J37)+(I11*ข้อมูล!J38)+(J11*ข้อมูล!J39))*100)/K1</f>
        <v>#DIV/0!</v>
      </c>
    </row>
    <row r="12" spans="2:14">
      <c r="B12" s="275" t="str">
        <f>ข้อมูลนักศึกษา!B13</f>
        <v/>
      </c>
      <c r="C12" s="284" t="str">
        <f>IF(B12="","",ข้อมูลนักศึกษา!C13)</f>
        <v/>
      </c>
      <c r="D12" s="284" t="str">
        <f>IF(B12="","",ข้อมูลนักศึกษา!D13)</f>
        <v/>
      </c>
      <c r="E12" s="37"/>
      <c r="F12" s="37"/>
      <c r="G12" s="37"/>
      <c r="H12" s="37"/>
      <c r="I12" s="37"/>
      <c r="J12" s="37"/>
      <c r="K12" s="278" t="e">
        <f>(((E12*ข้อมูล!J34)+(F12*ข้อมูล!J35)+(G12*ข้อมูล!J36)+(H12*ข้อมูล!J37)+(I12*ข้อมูล!J38)+(J12*ข้อมูล!J39))*100)/K1</f>
        <v>#DIV/0!</v>
      </c>
    </row>
    <row r="13" spans="2:14">
      <c r="B13" s="275" t="str">
        <f>ข้อมูลนักศึกษา!B14</f>
        <v/>
      </c>
      <c r="C13" s="284" t="str">
        <f>IF(B13="","",ข้อมูลนักศึกษา!C14)</f>
        <v/>
      </c>
      <c r="D13" s="284" t="str">
        <f>IF(B13="","",ข้อมูลนักศึกษา!D14)</f>
        <v/>
      </c>
      <c r="E13" s="37"/>
      <c r="F13" s="37"/>
      <c r="G13" s="37"/>
      <c r="H13" s="37"/>
      <c r="I13" s="37"/>
      <c r="J13" s="37"/>
      <c r="K13" s="278" t="e">
        <f>(((E13*ข้อมูล!J34)+(F13*ข้อมูล!J35)+(G13*ข้อมูล!J36)+(H13*ข้อมูล!J37)+(I13*ข้อมูล!J38)+(J13*ข้อมูล!J39))*100)/K1</f>
        <v>#DIV/0!</v>
      </c>
    </row>
    <row r="14" spans="2:14">
      <c r="B14" s="275" t="str">
        <f>ข้อมูลนักศึกษา!B15</f>
        <v/>
      </c>
      <c r="C14" s="284" t="str">
        <f>IF(B14="","",ข้อมูลนักศึกษา!C15)</f>
        <v/>
      </c>
      <c r="D14" s="284" t="str">
        <f>IF(B14="","",ข้อมูลนักศึกษา!D15)</f>
        <v/>
      </c>
      <c r="E14" s="37"/>
      <c r="F14" s="37"/>
      <c r="G14" s="37"/>
      <c r="H14" s="37"/>
      <c r="I14" s="37"/>
      <c r="J14" s="37"/>
      <c r="K14" s="278" t="e">
        <f>(((E14*ข้อมูล!J34)+(F14*ข้อมูล!J35)+(G14*ข้อมูล!J36)+(H14*ข้อมูล!J37)+(I14*ข้อมูล!J38)+(J14*ข้อมูล!J39))*100)/K1</f>
        <v>#DIV/0!</v>
      </c>
    </row>
    <row r="15" spans="2:14">
      <c r="B15" s="275" t="str">
        <f>ข้อมูลนักศึกษา!B16</f>
        <v/>
      </c>
      <c r="C15" s="284" t="str">
        <f>IF(B15="","",ข้อมูลนักศึกษา!C16)</f>
        <v/>
      </c>
      <c r="D15" s="284" t="str">
        <f>IF(B15="","",ข้อมูลนักศึกษา!D16)</f>
        <v/>
      </c>
      <c r="E15" s="37"/>
      <c r="F15" s="37"/>
      <c r="G15" s="37"/>
      <c r="H15" s="37"/>
      <c r="I15" s="37"/>
      <c r="J15" s="37"/>
      <c r="K15" s="278" t="e">
        <f>(((E15*ข้อมูล!J34)+(F15*ข้อมูล!J35)+(G15*ข้อมูล!J36)+(H15*ข้อมูล!J37)+(I15*ข้อมูล!J38)+(J15*ข้อมูล!J39))*100)/K1</f>
        <v>#DIV/0!</v>
      </c>
    </row>
    <row r="16" spans="2:14">
      <c r="B16" s="275" t="str">
        <f>ข้อมูลนักศึกษา!B17</f>
        <v/>
      </c>
      <c r="C16" s="284" t="str">
        <f>IF(B16="","",ข้อมูลนักศึกษา!C17)</f>
        <v/>
      </c>
      <c r="D16" s="284" t="str">
        <f>IF(B16="","",ข้อมูลนักศึกษา!D17)</f>
        <v/>
      </c>
      <c r="E16" s="37"/>
      <c r="F16" s="37"/>
      <c r="G16" s="37"/>
      <c r="H16" s="37"/>
      <c r="I16" s="37"/>
      <c r="J16" s="37"/>
      <c r="K16" s="278" t="e">
        <f>(((E16*ข้อมูล!J34)+(F16*ข้อมูล!J35)+(G16*ข้อมูล!J36)+(H16*ข้อมูล!J37)+(I16*ข้อมูล!J38)+(J16*ข้อมูล!J39))*100)/K1</f>
        <v>#DIV/0!</v>
      </c>
    </row>
    <row r="17" spans="2:11">
      <c r="B17" s="275" t="str">
        <f>ข้อมูลนักศึกษา!B18</f>
        <v/>
      </c>
      <c r="C17" s="284" t="str">
        <f>IF(B17="","",ข้อมูลนักศึกษา!C18)</f>
        <v/>
      </c>
      <c r="D17" s="284" t="str">
        <f>IF(B17="","",ข้อมูลนักศึกษา!D18)</f>
        <v/>
      </c>
      <c r="E17" s="37"/>
      <c r="F17" s="37"/>
      <c r="G17" s="37"/>
      <c r="H17" s="37"/>
      <c r="I17" s="37"/>
      <c r="J17" s="37"/>
      <c r="K17" s="278" t="e">
        <f>(((E17*ข้อมูล!J34)+(F17*ข้อมูล!J35)+(G17*ข้อมูล!J36)+(H17*ข้อมูล!J37)+(I17*ข้อมูล!J38)+(J17*ข้อมูล!J39))*100)/K1</f>
        <v>#DIV/0!</v>
      </c>
    </row>
    <row r="18" spans="2:11">
      <c r="B18" s="275" t="str">
        <f>ข้อมูลนักศึกษา!B19</f>
        <v/>
      </c>
      <c r="C18" s="284" t="str">
        <f>IF(B18="","",ข้อมูลนักศึกษา!C19)</f>
        <v/>
      </c>
      <c r="D18" s="284" t="str">
        <f>IF(B18="","",ข้อมูลนักศึกษา!D19)</f>
        <v/>
      </c>
      <c r="E18" s="37"/>
      <c r="F18" s="37"/>
      <c r="G18" s="37"/>
      <c r="H18" s="37"/>
      <c r="I18" s="37"/>
      <c r="J18" s="37"/>
      <c r="K18" s="278" t="e">
        <f>(((E18*ข้อมูล!J34)+(F18*ข้อมูล!J35)+(G18*ข้อมูล!J36)+(H18*ข้อมูล!J37)+(I18*ข้อมูล!J38)+(J18*ข้อมูล!J39))*100)/K1</f>
        <v>#DIV/0!</v>
      </c>
    </row>
    <row r="19" spans="2:11">
      <c r="B19" s="275" t="str">
        <f>ข้อมูลนักศึกษา!B20</f>
        <v/>
      </c>
      <c r="C19" s="284" t="str">
        <f>IF(B19="","",ข้อมูลนักศึกษา!C20)</f>
        <v/>
      </c>
      <c r="D19" s="284" t="str">
        <f>IF(B19="","",ข้อมูลนักศึกษา!D20)</f>
        <v/>
      </c>
      <c r="E19" s="37"/>
      <c r="F19" s="37"/>
      <c r="G19" s="37"/>
      <c r="H19" s="37"/>
      <c r="I19" s="37"/>
      <c r="J19" s="37"/>
      <c r="K19" s="278" t="e">
        <f>(((E19*ข้อมูล!J34)+(F19*ข้อมูล!J35)+(G19*ข้อมูล!J36)+(H19*ข้อมูล!J37)+(I19*ข้อมูล!J38)+(J19*ข้อมูล!J39))*100)/K1</f>
        <v>#DIV/0!</v>
      </c>
    </row>
    <row r="20" spans="2:11">
      <c r="B20" s="275" t="str">
        <f>ข้อมูลนักศึกษา!B21</f>
        <v/>
      </c>
      <c r="C20" s="284" t="str">
        <f>IF(B20="","",ข้อมูลนักศึกษา!C21)</f>
        <v/>
      </c>
      <c r="D20" s="284" t="str">
        <f>IF(B20="","",ข้อมูลนักศึกษา!D21)</f>
        <v/>
      </c>
      <c r="E20" s="37"/>
      <c r="F20" s="37"/>
      <c r="G20" s="37"/>
      <c r="H20" s="37"/>
      <c r="I20" s="37"/>
      <c r="J20" s="37"/>
      <c r="K20" s="278" t="e">
        <f>(((E20*ข้อมูล!J34)+(F20*ข้อมูล!J35)+(G20*ข้อมูล!J36)+(H20*ข้อมูล!J37)+(I20*ข้อมูล!J38)+(J20*ข้อมูล!J39))*100)/K1</f>
        <v>#DIV/0!</v>
      </c>
    </row>
    <row r="21" spans="2:11">
      <c r="B21" s="275" t="str">
        <f>ข้อมูลนักศึกษา!B22</f>
        <v/>
      </c>
      <c r="C21" s="284" t="str">
        <f>IF(B21="","",ข้อมูลนักศึกษา!C22)</f>
        <v/>
      </c>
      <c r="D21" s="284" t="str">
        <f>IF(B21="","",ข้อมูลนักศึกษา!D22)</f>
        <v/>
      </c>
      <c r="E21" s="37"/>
      <c r="F21" s="37"/>
      <c r="G21" s="37"/>
      <c r="H21" s="37"/>
      <c r="I21" s="37"/>
      <c r="J21" s="37"/>
      <c r="K21" s="278" t="e">
        <f>(((E21*ข้อมูล!J34)+(F21*ข้อมูล!J35)+(G21*ข้อมูล!J36)+(H21*ข้อมูล!J37)+(I21*ข้อมูล!J38)+(J21*ข้อมูล!J39))*100)/K1</f>
        <v>#DIV/0!</v>
      </c>
    </row>
    <row r="22" spans="2:11">
      <c r="B22" s="275" t="str">
        <f>ข้อมูลนักศึกษา!B23</f>
        <v/>
      </c>
      <c r="C22" s="284" t="str">
        <f>IF(B22="","",ข้อมูลนักศึกษา!C23)</f>
        <v/>
      </c>
      <c r="D22" s="284" t="str">
        <f>IF(B22="","",ข้อมูลนักศึกษา!D23)</f>
        <v/>
      </c>
      <c r="E22" s="37"/>
      <c r="F22" s="37"/>
      <c r="G22" s="37"/>
      <c r="H22" s="37"/>
      <c r="I22" s="37"/>
      <c r="J22" s="37"/>
      <c r="K22" s="278" t="e">
        <f>(((E22*ข้อมูล!J34)+(F22*ข้อมูล!J35)+(G22*ข้อมูล!J36)+(H22*ข้อมูล!J37)+(I22*ข้อมูล!J38)+(J22*ข้อมูล!J39))*100)/K1</f>
        <v>#DIV/0!</v>
      </c>
    </row>
    <row r="23" spans="2:11">
      <c r="B23" s="275" t="str">
        <f>ข้อมูลนักศึกษา!B24</f>
        <v/>
      </c>
      <c r="C23" s="284" t="str">
        <f>IF(B23="","",ข้อมูลนักศึกษา!C24)</f>
        <v/>
      </c>
      <c r="D23" s="284" t="str">
        <f>IF(B23="","",ข้อมูลนักศึกษา!D24)</f>
        <v/>
      </c>
      <c r="E23" s="37"/>
      <c r="F23" s="37"/>
      <c r="G23" s="37"/>
      <c r="H23" s="37"/>
      <c r="I23" s="37"/>
      <c r="J23" s="37"/>
      <c r="K23" s="278" t="e">
        <f>(((E23*ข้อมูล!J34)+(F23*ข้อมูล!J35)+(G23*ข้อมูล!J36)+(H23*ข้อมูล!J37)+(I23*ข้อมูล!J38)+(J23*ข้อมูล!J39))*100)/K1</f>
        <v>#DIV/0!</v>
      </c>
    </row>
    <row r="24" spans="2:11">
      <c r="B24" s="275" t="str">
        <f>ข้อมูลนักศึกษา!B25</f>
        <v/>
      </c>
      <c r="C24" s="284" t="str">
        <f>IF(B24="","",ข้อมูลนักศึกษา!C25)</f>
        <v/>
      </c>
      <c r="D24" s="284" t="str">
        <f>IF(B24="","",ข้อมูลนักศึกษา!D25)</f>
        <v/>
      </c>
      <c r="E24" s="37"/>
      <c r="F24" s="37"/>
      <c r="G24" s="37"/>
      <c r="H24" s="37"/>
      <c r="I24" s="37"/>
      <c r="J24" s="37"/>
      <c r="K24" s="278" t="e">
        <f>(((E24*ข้อมูล!J34)+(F24*ข้อมูล!J35)+(G24*ข้อมูล!J36)+(H24*ข้อมูล!J37)+(I24*ข้อมูล!J38)+(J24*ข้อมูล!J39))*100)/K1</f>
        <v>#DIV/0!</v>
      </c>
    </row>
    <row r="25" spans="2:11">
      <c r="B25" s="275" t="str">
        <f>ข้อมูลนักศึกษา!B26</f>
        <v/>
      </c>
      <c r="C25" s="284" t="str">
        <f>IF(B25="","",ข้อมูลนักศึกษา!C26)</f>
        <v/>
      </c>
      <c r="D25" s="284" t="str">
        <f>IF(B25="","",ข้อมูลนักศึกษา!D26)</f>
        <v/>
      </c>
      <c r="E25" s="37"/>
      <c r="F25" s="37"/>
      <c r="G25" s="37"/>
      <c r="H25" s="37"/>
      <c r="I25" s="37"/>
      <c r="J25" s="37"/>
      <c r="K25" s="278" t="e">
        <f>(((E25*ข้อมูล!J34)+(F25*ข้อมูล!J35)+(G25*ข้อมูล!J36)+(H25*ข้อมูล!J37)+(I25*ข้อมูล!J38)+(J25*ข้อมูล!J39))*100)/K1</f>
        <v>#DIV/0!</v>
      </c>
    </row>
    <row r="26" spans="2:11">
      <c r="B26" s="275" t="str">
        <f>ข้อมูลนักศึกษา!B27</f>
        <v/>
      </c>
      <c r="C26" s="284" t="str">
        <f>IF(B26="","",ข้อมูลนักศึกษา!C27)</f>
        <v/>
      </c>
      <c r="D26" s="284" t="str">
        <f>IF(B26="","",ข้อมูลนักศึกษา!D27)</f>
        <v/>
      </c>
      <c r="E26" s="37"/>
      <c r="F26" s="37"/>
      <c r="G26" s="37"/>
      <c r="H26" s="37"/>
      <c r="I26" s="37"/>
      <c r="J26" s="37"/>
      <c r="K26" s="278" t="e">
        <f>(((E26*ข้อมูล!J34)+(F26*ข้อมูล!J35)+(G26*ข้อมูล!J36)+(H26*ข้อมูล!J37)+(I26*ข้อมูล!J38)+(J26*ข้อมูล!J39))*100)/K1</f>
        <v>#DIV/0!</v>
      </c>
    </row>
    <row r="27" spans="2:11">
      <c r="B27" s="275" t="str">
        <f>ข้อมูลนักศึกษา!B28</f>
        <v/>
      </c>
      <c r="C27" s="284" t="str">
        <f>IF(B27="","",ข้อมูลนักศึกษา!C28)</f>
        <v/>
      </c>
      <c r="D27" s="284" t="str">
        <f>IF(B27="","",ข้อมูลนักศึกษา!D28)</f>
        <v/>
      </c>
      <c r="E27" s="37"/>
      <c r="F27" s="37"/>
      <c r="G27" s="37"/>
      <c r="H27" s="37"/>
      <c r="I27" s="37"/>
      <c r="J27" s="37"/>
      <c r="K27" s="278" t="e">
        <f>(((E27*ข้อมูล!J34)+(F27*ข้อมูล!J35)+(G27*ข้อมูล!J36)+(H27*ข้อมูล!J37)+(I27*ข้อมูล!J38)+(J27*ข้อมูล!J39))*100)/K1</f>
        <v>#DIV/0!</v>
      </c>
    </row>
    <row r="28" spans="2:11">
      <c r="B28" s="275" t="str">
        <f>ข้อมูลนักศึกษา!B29</f>
        <v/>
      </c>
      <c r="C28" s="284" t="str">
        <f>IF(B28="","",ข้อมูลนักศึกษา!C29)</f>
        <v/>
      </c>
      <c r="D28" s="284" t="str">
        <f>IF(B28="","",ข้อมูลนักศึกษา!D29)</f>
        <v/>
      </c>
      <c r="E28" s="37"/>
      <c r="F28" s="37"/>
      <c r="G28" s="37"/>
      <c r="H28" s="37"/>
      <c r="I28" s="37"/>
      <c r="J28" s="37"/>
      <c r="K28" s="278" t="e">
        <f>(((E28*ข้อมูล!J34)+(F28*ข้อมูล!J35)+(G28*ข้อมูล!J36)+(H28*ข้อมูล!J37)+(I28*ข้อมูล!J38)+(J28*ข้อมูล!J39))*100)/K1</f>
        <v>#DIV/0!</v>
      </c>
    </row>
    <row r="29" spans="2:11">
      <c r="B29" s="275" t="str">
        <f>ข้อมูลนักศึกษา!B30</f>
        <v/>
      </c>
      <c r="C29" s="284" t="str">
        <f>IF(B29="","",ข้อมูลนักศึกษา!C30)</f>
        <v/>
      </c>
      <c r="D29" s="284" t="str">
        <f>IF(B29="","",ข้อมูลนักศึกษา!D30)</f>
        <v/>
      </c>
      <c r="E29" s="37"/>
      <c r="F29" s="37"/>
      <c r="G29" s="37"/>
      <c r="H29" s="37"/>
      <c r="I29" s="37"/>
      <c r="J29" s="37"/>
      <c r="K29" s="278" t="e">
        <f>(((E29*ข้อมูล!J34)+(F29*ข้อมูล!J35)+(G29*ข้อมูล!J36)+(H29*ข้อมูล!J37)+(I29*ข้อมูล!J38)+(J29*ข้อมูล!J39))*100)/K1</f>
        <v>#DIV/0!</v>
      </c>
    </row>
    <row r="30" spans="2:11">
      <c r="B30" s="275" t="str">
        <f>ข้อมูลนักศึกษา!B31</f>
        <v/>
      </c>
      <c r="C30" s="284" t="str">
        <f>IF(B30="","",ข้อมูลนักศึกษา!C31)</f>
        <v/>
      </c>
      <c r="D30" s="284" t="str">
        <f>IF(B30="","",ข้อมูลนักศึกษา!D31)</f>
        <v/>
      </c>
      <c r="E30" s="37"/>
      <c r="F30" s="37"/>
      <c r="G30" s="37"/>
      <c r="H30" s="37"/>
      <c r="I30" s="37"/>
      <c r="J30" s="37"/>
      <c r="K30" s="278" t="e">
        <f>(((E30*ข้อมูล!J34)+(F30*ข้อมูล!J35)+(G30*ข้อมูล!J36)+(H30*ข้อมูล!J37)+(I30*ข้อมูล!J38)+(J30*ข้อมูล!J39))*100)/K1</f>
        <v>#DIV/0!</v>
      </c>
    </row>
    <row r="31" spans="2:11">
      <c r="B31" s="275" t="str">
        <f>ข้อมูลนักศึกษา!B32</f>
        <v/>
      </c>
      <c r="C31" s="284" t="str">
        <f>IF(B31="","",ข้อมูลนักศึกษา!C32)</f>
        <v/>
      </c>
      <c r="D31" s="284" t="str">
        <f>IF(B31="","",ข้อมูลนักศึกษา!D32)</f>
        <v/>
      </c>
      <c r="E31" s="37"/>
      <c r="F31" s="37"/>
      <c r="G31" s="37"/>
      <c r="H31" s="37"/>
      <c r="I31" s="37"/>
      <c r="J31" s="37"/>
      <c r="K31" s="278" t="e">
        <f>(((E31*ข้อมูล!J34)+(F31*ข้อมูล!J35)+(G31*ข้อมูล!J36)+(H31*ข้อมูล!J37)+(I31*ข้อมูล!J38)+(J31*ข้อมูล!J39))*100)/K1</f>
        <v>#DIV/0!</v>
      </c>
    </row>
    <row r="32" spans="2:11">
      <c r="B32" s="275" t="str">
        <f>ข้อมูลนักศึกษา!B33</f>
        <v/>
      </c>
      <c r="C32" s="284" t="str">
        <f>IF(B32="","",ข้อมูลนักศึกษา!C33)</f>
        <v/>
      </c>
      <c r="D32" s="284" t="str">
        <f>IF(B32="","",ข้อมูลนักศึกษา!D33)</f>
        <v/>
      </c>
      <c r="E32" s="37"/>
      <c r="F32" s="37"/>
      <c r="G32" s="37"/>
      <c r="H32" s="37"/>
      <c r="I32" s="37"/>
      <c r="J32" s="37"/>
      <c r="K32" s="278" t="e">
        <f>(((E32*ข้อมูล!J34)+(F32*ข้อมูล!J35)+(G32*ข้อมูล!J36)+(H32*ข้อมูล!J37)+(I32*ข้อมูล!J38)+(J32*ข้อมูล!J39))*100)/K1</f>
        <v>#DIV/0!</v>
      </c>
    </row>
    <row r="33" spans="2:11">
      <c r="B33" s="275" t="str">
        <f>ข้อมูลนักศึกษา!B34</f>
        <v/>
      </c>
      <c r="C33" s="284" t="str">
        <f>IF(B33="","",ข้อมูลนักศึกษา!C34)</f>
        <v/>
      </c>
      <c r="D33" s="284" t="str">
        <f>IF(B33="","",ข้อมูลนักศึกษา!D34)</f>
        <v/>
      </c>
      <c r="E33" s="37"/>
      <c r="F33" s="37"/>
      <c r="G33" s="37"/>
      <c r="H33" s="37"/>
      <c r="I33" s="37"/>
      <c r="J33" s="37"/>
      <c r="K33" s="278" t="e">
        <f>(((E33*ข้อมูล!J34)+(F33*ข้อมูล!J35)+(G33*ข้อมูล!J36)+(H33*ข้อมูล!J37)+(I33*ข้อมูล!J38)+(J33*ข้อมูล!J39))*100)/K1</f>
        <v>#DIV/0!</v>
      </c>
    </row>
    <row r="34" spans="2:11">
      <c r="B34" s="275" t="str">
        <f>ข้อมูลนักศึกษา!B35</f>
        <v/>
      </c>
      <c r="C34" s="284" t="str">
        <f>IF(B34="","",ข้อมูลนักศึกษา!C35)</f>
        <v/>
      </c>
      <c r="D34" s="284" t="str">
        <f>IF(B34="","",ข้อมูลนักศึกษา!D35)</f>
        <v/>
      </c>
      <c r="E34" s="37"/>
      <c r="F34" s="37"/>
      <c r="G34" s="37"/>
      <c r="H34" s="37"/>
      <c r="I34" s="37"/>
      <c r="J34" s="37"/>
      <c r="K34" s="278" t="e">
        <f>(((E34*ข้อมูล!J34)+(F34*ข้อมูล!J35)+(G34*ข้อมูล!J36)+(H34*ข้อมูล!J37)+(I34*ข้อมูล!J38)+(J34*ข้อมูล!J39))*100)/K1</f>
        <v>#DIV/0!</v>
      </c>
    </row>
    <row r="35" spans="2:11">
      <c r="B35" s="275" t="str">
        <f>ข้อมูลนักศึกษา!B36</f>
        <v/>
      </c>
      <c r="C35" s="284" t="str">
        <f>IF(B35="","",ข้อมูลนักศึกษา!C36)</f>
        <v/>
      </c>
      <c r="D35" s="284" t="str">
        <f>IF(B35="","",ข้อมูลนักศึกษา!D36)</f>
        <v/>
      </c>
      <c r="E35" s="37"/>
      <c r="F35" s="37"/>
      <c r="G35" s="37"/>
      <c r="H35" s="37"/>
      <c r="I35" s="37"/>
      <c r="J35" s="37"/>
      <c r="K35" s="278" t="e">
        <f>(((E35*ข้อมูล!J34)+(F35*ข้อมูล!J35)+(G35*ข้อมูล!J36)+(H35*ข้อมูล!J37)+(I35*ข้อมูล!J38)+(J35*ข้อมูล!J39))*100)/K1</f>
        <v>#DIV/0!</v>
      </c>
    </row>
    <row r="36" spans="2:11">
      <c r="B36" s="275" t="str">
        <f>ข้อมูลนักศึกษา!B37</f>
        <v/>
      </c>
      <c r="C36" s="284" t="str">
        <f>IF(B36="","",ข้อมูลนักศึกษา!C37)</f>
        <v/>
      </c>
      <c r="D36" s="284" t="str">
        <f>IF(B36="","",ข้อมูลนักศึกษา!D37)</f>
        <v/>
      </c>
      <c r="E36" s="37"/>
      <c r="F36" s="37"/>
      <c r="G36" s="37"/>
      <c r="H36" s="37"/>
      <c r="I36" s="37"/>
      <c r="J36" s="37"/>
      <c r="K36" s="278" t="e">
        <f>(((E36*ข้อมูล!J34)+(F36*ข้อมูล!J35)+(G36*ข้อมูล!J36)+(H36*ข้อมูล!J37)+(I36*ข้อมูล!J38)+(J36*ข้อมูล!J39))*100)/K1</f>
        <v>#DIV/0!</v>
      </c>
    </row>
    <row r="37" spans="2:11">
      <c r="B37" s="275" t="str">
        <f>ข้อมูลนักศึกษา!B38</f>
        <v/>
      </c>
      <c r="C37" s="284" t="str">
        <f>IF(B37="","",ข้อมูลนักศึกษา!C38)</f>
        <v/>
      </c>
      <c r="D37" s="284" t="str">
        <f>IF(B37="","",ข้อมูลนักศึกษา!D38)</f>
        <v/>
      </c>
      <c r="E37" s="37"/>
      <c r="F37" s="37"/>
      <c r="G37" s="37"/>
      <c r="H37" s="37"/>
      <c r="I37" s="37"/>
      <c r="J37" s="37"/>
      <c r="K37" s="278" t="e">
        <f>(((E37*ข้อมูล!J34)+(F37*ข้อมูล!J35)+(G37*ข้อมูล!J36)+(H37*ข้อมูล!J37)+(I37*ข้อมูล!J38)+(J37*ข้อมูล!J39))*100)/K1</f>
        <v>#DIV/0!</v>
      </c>
    </row>
    <row r="38" spans="2:11">
      <c r="B38" s="275" t="str">
        <f>ข้อมูลนักศึกษา!B39</f>
        <v/>
      </c>
      <c r="C38" s="284" t="str">
        <f>IF(B38="","",ข้อมูลนักศึกษา!C39)</f>
        <v/>
      </c>
      <c r="D38" s="284" t="str">
        <f>IF(B38="","",ข้อมูลนักศึกษา!D39)</f>
        <v/>
      </c>
      <c r="E38" s="37"/>
      <c r="F38" s="37"/>
      <c r="G38" s="37"/>
      <c r="H38" s="37"/>
      <c r="I38" s="37"/>
      <c r="J38" s="37"/>
      <c r="K38" s="278" t="e">
        <f>(((E38*ข้อมูล!J34)+(F38*ข้อมูล!J35)+(G38*ข้อมูล!J36)+(H38*ข้อมูล!J37)+(I38*ข้อมูล!J38)+(J38*ข้อมูล!J39))*100)/K1</f>
        <v>#DIV/0!</v>
      </c>
    </row>
    <row r="39" spans="2:11">
      <c r="B39" s="275" t="str">
        <f>ข้อมูลนักศึกษา!B40</f>
        <v/>
      </c>
      <c r="C39" s="284" t="str">
        <f>IF(B39="","",ข้อมูลนักศึกษา!C40)</f>
        <v/>
      </c>
      <c r="D39" s="284" t="str">
        <f>IF(B39="","",ข้อมูลนักศึกษา!D40)</f>
        <v/>
      </c>
      <c r="E39" s="37"/>
      <c r="F39" s="37"/>
      <c r="G39" s="37"/>
      <c r="H39" s="37"/>
      <c r="I39" s="37"/>
      <c r="J39" s="37"/>
      <c r="K39" s="278" t="e">
        <f>(((E39*ข้อมูล!J34)+(F39*ข้อมูล!J35)+(G39*ข้อมูล!J36)+(H39*ข้อมูล!J37)+(I39*ข้อมูล!J38)+(J39*ข้อมูล!J39))*100)/K1</f>
        <v>#DIV/0!</v>
      </c>
    </row>
    <row r="40" spans="2:11">
      <c r="B40" s="275" t="str">
        <f>ข้อมูลนักศึกษา!B41</f>
        <v/>
      </c>
      <c r="C40" s="284" t="str">
        <f>IF(B40="","",ข้อมูลนักศึกษา!C41)</f>
        <v/>
      </c>
      <c r="D40" s="284" t="str">
        <f>IF(B40="","",ข้อมูลนักศึกษา!D41)</f>
        <v/>
      </c>
      <c r="E40" s="37"/>
      <c r="F40" s="37"/>
      <c r="G40" s="37"/>
      <c r="H40" s="37"/>
      <c r="I40" s="37"/>
      <c r="J40" s="37"/>
      <c r="K40" s="278" t="e">
        <f>(((E40*ข้อมูล!J34)+(F40*ข้อมูล!J35)+(G40*ข้อมูล!J36)+(H40*ข้อมูล!J37)+(I40*ข้อมูล!J38)+(J40*ข้อมูล!J39))*100)/K1</f>
        <v>#DIV/0!</v>
      </c>
    </row>
    <row r="41" spans="2:11">
      <c r="B41" s="275" t="str">
        <f>ข้อมูลนักศึกษา!B42</f>
        <v/>
      </c>
      <c r="C41" s="284" t="str">
        <f>IF(B41="","",ข้อมูลนักศึกษา!C42)</f>
        <v/>
      </c>
      <c r="D41" s="284" t="str">
        <f>IF(B41="","",ข้อมูลนักศึกษา!D42)</f>
        <v/>
      </c>
      <c r="E41" s="37"/>
      <c r="F41" s="37"/>
      <c r="G41" s="37"/>
      <c r="H41" s="37"/>
      <c r="I41" s="37"/>
      <c r="J41" s="37"/>
      <c r="K41" s="278" t="e">
        <f>(((E41*ข้อมูล!J34)+(F41*ข้อมูล!J35)+(G41*ข้อมูล!J36)+(H41*ข้อมูล!J37)+(I41*ข้อมูล!J38)+(J41*ข้อมูล!J39))*100)/K1</f>
        <v>#DIV/0!</v>
      </c>
    </row>
    <row r="42" spans="2:11">
      <c r="B42" s="275" t="str">
        <f>ข้อมูลนักศึกษา!B43</f>
        <v/>
      </c>
      <c r="C42" s="284" t="str">
        <f>IF(B42="","",ข้อมูลนักศึกษา!C43)</f>
        <v/>
      </c>
      <c r="D42" s="284" t="str">
        <f>IF(B42="","",ข้อมูลนักศึกษา!D43)</f>
        <v/>
      </c>
      <c r="E42" s="37"/>
      <c r="F42" s="37"/>
      <c r="G42" s="37"/>
      <c r="H42" s="37"/>
      <c r="I42" s="37"/>
      <c r="J42" s="37"/>
      <c r="K42" s="278" t="e">
        <f>(((E42*ข้อมูล!J34)+(F42*ข้อมูล!J35)+(G42*ข้อมูล!J36)+(H42*ข้อมูล!J37)+(I42*ข้อมูล!J38)+(J42*ข้อมูล!J39))*100)/K1</f>
        <v>#DIV/0!</v>
      </c>
    </row>
    <row r="43" spans="2:11">
      <c r="B43" s="275" t="str">
        <f>ข้อมูลนักศึกษา!B44</f>
        <v/>
      </c>
      <c r="C43" s="284" t="str">
        <f>IF(B43="","",ข้อมูลนักศึกษา!C44)</f>
        <v/>
      </c>
      <c r="D43" s="284" t="str">
        <f>IF(B43="","",ข้อมูลนักศึกษา!D44)</f>
        <v/>
      </c>
      <c r="E43" s="37"/>
      <c r="F43" s="37"/>
      <c r="G43" s="37"/>
      <c r="H43" s="37"/>
      <c r="I43" s="37"/>
      <c r="J43" s="37"/>
      <c r="K43" s="278" t="e">
        <f>(((E43*ข้อมูล!J34)+(F43*ข้อมูล!J35)+(G43*ข้อมูล!J36)+(H43*ข้อมูล!J37)+(I43*ข้อมูล!J38)+(J43*ข้อมูล!J39))*100)/K1</f>
        <v>#DIV/0!</v>
      </c>
    </row>
    <row r="44" spans="2:11">
      <c r="B44" s="275" t="str">
        <f>ข้อมูลนักศึกษา!B45</f>
        <v/>
      </c>
      <c r="C44" s="284" t="str">
        <f>IF(B44="","",ข้อมูลนักศึกษา!C45)</f>
        <v/>
      </c>
      <c r="D44" s="284" t="str">
        <f>IF(B44="","",ข้อมูลนักศึกษา!D45)</f>
        <v/>
      </c>
      <c r="E44" s="37"/>
      <c r="F44" s="37"/>
      <c r="G44" s="37"/>
      <c r="H44" s="37"/>
      <c r="I44" s="37"/>
      <c r="J44" s="37"/>
      <c r="K44" s="278" t="e">
        <f>(((E44*ข้อมูล!J34)+(F44*ข้อมูล!J35)+(G44*ข้อมูล!J36)+(H44*ข้อมูล!J37)+(I44*ข้อมูล!J38)+(J44*ข้อมูล!J39))*100)/K1</f>
        <v>#DIV/0!</v>
      </c>
    </row>
    <row r="45" spans="2:11">
      <c r="B45" s="275" t="str">
        <f>ข้อมูลนักศึกษา!B46</f>
        <v/>
      </c>
      <c r="C45" s="284" t="str">
        <f>IF(B45="","",ข้อมูลนักศึกษา!C46)</f>
        <v/>
      </c>
      <c r="D45" s="284" t="str">
        <f>IF(B45="","",ข้อมูลนักศึกษา!D46)</f>
        <v/>
      </c>
      <c r="E45" s="37"/>
      <c r="F45" s="37"/>
      <c r="G45" s="37"/>
      <c r="H45" s="37"/>
      <c r="I45" s="37"/>
      <c r="J45" s="37"/>
      <c r="K45" s="278" t="e">
        <f>(((E45*ข้อมูล!J34)+(F45*ข้อมูล!J35)+(G45*ข้อมูล!J36)+(H45*ข้อมูล!J37)+(I45*ข้อมูล!J38)+(J45*ข้อมูล!J39))*100)/K1</f>
        <v>#DIV/0!</v>
      </c>
    </row>
    <row r="46" spans="2:11">
      <c r="B46" s="275" t="str">
        <f>ข้อมูลนักศึกษา!B47</f>
        <v/>
      </c>
      <c r="C46" s="284" t="str">
        <f>IF(B46="","",ข้อมูลนักศึกษา!C47)</f>
        <v/>
      </c>
      <c r="D46" s="284" t="str">
        <f>IF(B46="","",ข้อมูลนักศึกษา!D47)</f>
        <v/>
      </c>
      <c r="E46" s="37"/>
      <c r="F46" s="37"/>
      <c r="G46" s="37"/>
      <c r="H46" s="37"/>
      <c r="I46" s="37"/>
      <c r="J46" s="37"/>
      <c r="K46" s="278" t="e">
        <f>(((E46*ข้อมูล!J34)+(F46*ข้อมูล!J35)+(G46*ข้อมูล!J36)+(H46*ข้อมูล!J37)+(I46*ข้อมูล!J38)+(J46*ข้อมูล!J39))*100)/K1</f>
        <v>#DIV/0!</v>
      </c>
    </row>
    <row r="47" spans="2:11">
      <c r="B47" s="275" t="str">
        <f>ข้อมูลนักศึกษา!B48</f>
        <v/>
      </c>
      <c r="C47" s="284" t="str">
        <f>IF(B47="","",ข้อมูลนักศึกษา!C48)</f>
        <v/>
      </c>
      <c r="D47" s="284" t="str">
        <f>IF(B47="","",ข้อมูลนักศึกษา!D48)</f>
        <v/>
      </c>
      <c r="E47" s="37"/>
      <c r="F47" s="37"/>
      <c r="G47" s="37"/>
      <c r="H47" s="37"/>
      <c r="I47" s="37"/>
      <c r="J47" s="37"/>
      <c r="K47" s="278" t="e">
        <f>(((E47*ข้อมูล!J34)+(F47*ข้อมูล!J35)+(G47*ข้อมูล!J36)+(H47*ข้อมูล!J37)+(I47*ข้อมูล!J38)+(J47*ข้อมูล!J39))*100)/K1</f>
        <v>#DIV/0!</v>
      </c>
    </row>
    <row r="48" spans="2:11">
      <c r="B48" s="275" t="str">
        <f>ข้อมูลนักศึกษา!B49</f>
        <v/>
      </c>
      <c r="C48" s="284" t="str">
        <f>IF(B48="","",ข้อมูลนักศึกษา!C49)</f>
        <v/>
      </c>
      <c r="D48" s="284" t="str">
        <f>IF(B48="","",ข้อมูลนักศึกษา!D49)</f>
        <v/>
      </c>
      <c r="E48" s="37"/>
      <c r="F48" s="37"/>
      <c r="G48" s="37"/>
      <c r="H48" s="37"/>
      <c r="I48" s="37"/>
      <c r="J48" s="37"/>
      <c r="K48" s="278" t="e">
        <f>(((E48*ข้อมูล!J34)+(F48*ข้อมูล!J35)+(G48*ข้อมูล!J36)+(H48*ข้อมูล!J37)+(I48*ข้อมูล!J38)+(J48*ข้อมูล!J39))*100)/K1</f>
        <v>#DIV/0!</v>
      </c>
    </row>
    <row r="49" spans="2:11">
      <c r="B49" s="275" t="str">
        <f>ข้อมูลนักศึกษา!B50</f>
        <v/>
      </c>
      <c r="C49" s="284" t="str">
        <f>IF(B49="","",ข้อมูลนักศึกษา!C50)</f>
        <v/>
      </c>
      <c r="D49" s="284" t="str">
        <f>IF(B49="","",ข้อมูลนักศึกษา!D50)</f>
        <v/>
      </c>
      <c r="E49" s="37"/>
      <c r="F49" s="37"/>
      <c r="G49" s="37"/>
      <c r="H49" s="37"/>
      <c r="I49" s="37"/>
      <c r="J49" s="37"/>
      <c r="K49" s="278" t="e">
        <f>(((E49*ข้อมูล!J34)+(F49*ข้อมูล!J35)+(G49*ข้อมูล!J36)+(H49*ข้อมูล!J37)+(I49*ข้อมูล!J38)+(J49*ข้อมูล!J39))*100)/K1</f>
        <v>#DIV/0!</v>
      </c>
    </row>
    <row r="50" spans="2:11">
      <c r="B50" s="275" t="str">
        <f>ข้อมูลนักศึกษา!B51</f>
        <v/>
      </c>
      <c r="C50" s="284" t="str">
        <f>IF(B50="","",ข้อมูลนักศึกษา!C51)</f>
        <v/>
      </c>
      <c r="D50" s="284" t="str">
        <f>IF(B50="","",ข้อมูลนักศึกษา!D51)</f>
        <v/>
      </c>
      <c r="E50" s="37"/>
      <c r="F50" s="37"/>
      <c r="G50" s="37"/>
      <c r="H50" s="37"/>
      <c r="I50" s="37"/>
      <c r="J50" s="37"/>
      <c r="K50" s="278" t="e">
        <f>(((E50*ข้อมูล!J34)+(F50*ข้อมูล!J35)+(G50*ข้อมูล!J36)+(H50*ข้อมูล!J37)+(I50*ข้อมูล!J38)+(J50*ข้อมูล!J39))*100)/K1</f>
        <v>#DIV/0!</v>
      </c>
    </row>
    <row r="51" spans="2:11">
      <c r="B51" s="275" t="str">
        <f>ข้อมูลนักศึกษา!B52</f>
        <v/>
      </c>
      <c r="C51" s="284" t="str">
        <f>IF(B51="","",ข้อมูลนักศึกษา!C52)</f>
        <v/>
      </c>
      <c r="D51" s="284" t="str">
        <f>IF(B51="","",ข้อมูลนักศึกษา!D52)</f>
        <v/>
      </c>
      <c r="E51" s="37"/>
      <c r="F51" s="37"/>
      <c r="G51" s="37"/>
      <c r="H51" s="37"/>
      <c r="I51" s="37"/>
      <c r="J51" s="37"/>
      <c r="K51" s="278" t="e">
        <f>(((E51*ข้อมูล!J34)+(F51*ข้อมูล!J35)+(G51*ข้อมูล!J36)+(H51*ข้อมูล!J37)+(I51*ข้อมูล!J38)+(J51*ข้อมูล!J39))*100)/K1</f>
        <v>#DIV/0!</v>
      </c>
    </row>
    <row r="52" spans="2:11">
      <c r="B52" s="275" t="str">
        <f>ข้อมูลนักศึกษา!B53</f>
        <v/>
      </c>
      <c r="C52" s="284" t="str">
        <f>IF(B52="","",ข้อมูลนักศึกษา!C53)</f>
        <v/>
      </c>
      <c r="D52" s="284" t="str">
        <f>IF(B52="","",ข้อมูลนักศึกษา!D53)</f>
        <v/>
      </c>
      <c r="E52" s="37"/>
      <c r="F52" s="37"/>
      <c r="G52" s="37"/>
      <c r="H52" s="37"/>
      <c r="I52" s="37"/>
      <c r="J52" s="37"/>
      <c r="K52" s="278" t="e">
        <f>(((E52*ข้อมูล!J34)+(F52*ข้อมูล!J35)+(G52*ข้อมูล!J36)+(H52*ข้อมูล!J37)+(I52*ข้อมูล!J38)+(J52*ข้อมูล!J39))*100)/K1</f>
        <v>#DIV/0!</v>
      </c>
    </row>
    <row r="53" spans="2:11">
      <c r="B53" s="275" t="str">
        <f>ข้อมูลนักศึกษา!B54</f>
        <v/>
      </c>
      <c r="C53" s="284" t="str">
        <f>IF(B53="","",ข้อมูลนักศึกษา!C54)</f>
        <v/>
      </c>
      <c r="D53" s="284" t="str">
        <f>IF(B53="","",ข้อมูลนักศึกษา!D54)</f>
        <v/>
      </c>
      <c r="E53" s="37"/>
      <c r="F53" s="37"/>
      <c r="G53" s="37"/>
      <c r="H53" s="37"/>
      <c r="I53" s="37"/>
      <c r="J53" s="37"/>
      <c r="K53" s="278" t="e">
        <f>(((E53*ข้อมูล!J34)+(F53*ข้อมูล!J35)+(G53*ข้อมูล!J36)+(H53*ข้อมูล!J37)+(I53*ข้อมูล!J38)+(J53*ข้อมูล!J39))*100)/K1</f>
        <v>#DIV/0!</v>
      </c>
    </row>
    <row r="54" spans="2:11">
      <c r="B54" s="275" t="str">
        <f>ข้อมูลนักศึกษา!B55</f>
        <v/>
      </c>
      <c r="C54" s="284" t="str">
        <f>IF(B54="","",ข้อมูลนักศึกษา!C55)</f>
        <v/>
      </c>
      <c r="D54" s="284" t="str">
        <f>IF(B54="","",ข้อมูลนักศึกษา!D55)</f>
        <v/>
      </c>
      <c r="E54" s="37"/>
      <c r="F54" s="37"/>
      <c r="G54" s="37"/>
      <c r="H54" s="37"/>
      <c r="I54" s="37"/>
      <c r="J54" s="37"/>
      <c r="K54" s="278" t="e">
        <f>(((E54*ข้อมูล!J34)+(F54*ข้อมูล!J35)+(G54*ข้อมูล!J36)+(H54*ข้อมูล!J37)+(I54*ข้อมูล!J38)+(J54*ข้อมูล!J39))*100)/K1</f>
        <v>#DIV/0!</v>
      </c>
    </row>
    <row r="55" spans="2:11">
      <c r="B55" s="275" t="str">
        <f>ข้อมูลนักศึกษา!B56</f>
        <v/>
      </c>
      <c r="C55" s="284" t="str">
        <f>IF(B55="","",ข้อมูลนักศึกษา!C56)</f>
        <v/>
      </c>
      <c r="D55" s="284" t="str">
        <f>IF(B55="","",ข้อมูลนักศึกษา!D56)</f>
        <v/>
      </c>
      <c r="E55" s="37"/>
      <c r="F55" s="37"/>
      <c r="G55" s="37"/>
      <c r="H55" s="37"/>
      <c r="I55" s="37"/>
      <c r="J55" s="37"/>
      <c r="K55" s="278" t="e">
        <f>(((E55*ข้อมูล!J34)+(F55*ข้อมูล!J35)+(G55*ข้อมูล!J36)+(H55*ข้อมูล!J37)+(I55*ข้อมูล!J38)+(J55*ข้อมูล!J39))*100)/K1</f>
        <v>#DIV/0!</v>
      </c>
    </row>
    <row r="56" spans="2:11">
      <c r="B56" s="275" t="str">
        <f>ข้อมูลนักศึกษา!B57</f>
        <v/>
      </c>
      <c r="C56" s="284" t="str">
        <f>IF(B56="","",ข้อมูลนักศึกษา!C57)</f>
        <v/>
      </c>
      <c r="D56" s="284" t="str">
        <f>IF(B56="","",ข้อมูลนักศึกษา!D57)</f>
        <v/>
      </c>
      <c r="E56" s="37"/>
      <c r="F56" s="37"/>
      <c r="G56" s="37"/>
      <c r="H56" s="37"/>
      <c r="I56" s="37"/>
      <c r="J56" s="37"/>
      <c r="K56" s="278" t="e">
        <f>(((E56*ข้อมูล!J34)+(F56*ข้อมูล!J35)+(G56*ข้อมูล!J36)+(H56*ข้อมูล!J37)+(I56*ข้อมูล!J38)+(J56*ข้อมูล!J39))*100)/K1</f>
        <v>#DIV/0!</v>
      </c>
    </row>
    <row r="57" spans="2:11">
      <c r="B57" s="275" t="str">
        <f>ข้อมูลนักศึกษา!B58</f>
        <v/>
      </c>
      <c r="C57" s="284" t="str">
        <f>IF(B57="","",ข้อมูลนักศึกษา!C58)</f>
        <v/>
      </c>
      <c r="D57" s="284" t="str">
        <f>IF(B57="","",ข้อมูลนักศึกษา!D58)</f>
        <v/>
      </c>
      <c r="E57" s="37"/>
      <c r="F57" s="37"/>
      <c r="G57" s="37"/>
      <c r="H57" s="37"/>
      <c r="I57" s="37"/>
      <c r="J57" s="37"/>
      <c r="K57" s="278" t="e">
        <f>(((E57*ข้อมูล!J34)+(F57*ข้อมูล!J35)+(G57*ข้อมูล!J36)+(H57*ข้อมูล!J37)+(I57*ข้อมูล!J38)+(J57*ข้อมูล!J39))*100)/K1</f>
        <v>#DIV/0!</v>
      </c>
    </row>
    <row r="58" spans="2:11">
      <c r="B58" s="275" t="str">
        <f>ข้อมูลนักศึกษา!B59</f>
        <v/>
      </c>
      <c r="C58" s="284" t="str">
        <f>IF(B58="","",ข้อมูลนักศึกษา!C59)</f>
        <v/>
      </c>
      <c r="D58" s="284" t="str">
        <f>IF(B58="","",ข้อมูลนักศึกษา!D59)</f>
        <v/>
      </c>
      <c r="E58" s="37"/>
      <c r="F58" s="37"/>
      <c r="G58" s="37"/>
      <c r="H58" s="37"/>
      <c r="I58" s="37"/>
      <c r="J58" s="37"/>
      <c r="K58" s="278" t="e">
        <f>(((E58*ข้อมูล!J34)+(F58*ข้อมูล!J35)+(G58*ข้อมูล!J36)+(H58*ข้อมูล!J37)+(I58*ข้อมูล!J38)+(J58*ข้อมูล!J39))*100)/K1</f>
        <v>#DIV/0!</v>
      </c>
    </row>
    <row r="59" spans="2:11">
      <c r="B59" s="275" t="str">
        <f>ข้อมูลนักศึกษา!B60</f>
        <v/>
      </c>
      <c r="C59" s="284" t="str">
        <f>IF(B59="","",ข้อมูลนักศึกษา!C60)</f>
        <v/>
      </c>
      <c r="D59" s="284" t="str">
        <f>IF(B59="","",ข้อมูลนักศึกษา!D60)</f>
        <v/>
      </c>
      <c r="E59" s="37"/>
      <c r="F59" s="37"/>
      <c r="G59" s="37"/>
      <c r="H59" s="37"/>
      <c r="I59" s="37"/>
      <c r="J59" s="37"/>
      <c r="K59" s="278" t="e">
        <f>(((E59*ข้อมูล!J34)+(F59*ข้อมูล!J35)+(G59*ข้อมูล!J36)+(H59*ข้อมูล!J37)+(I59*ข้อมูล!J38)+(J59*ข้อมูล!J39))*100)/K1</f>
        <v>#DIV/0!</v>
      </c>
    </row>
    <row r="60" spans="2:11">
      <c r="B60" s="275" t="str">
        <f>ข้อมูลนักศึกษา!B61</f>
        <v/>
      </c>
      <c r="C60" s="284" t="str">
        <f>IF(B60="","",ข้อมูลนักศึกษา!C61)</f>
        <v/>
      </c>
      <c r="D60" s="284" t="str">
        <f>IF(B60="","",ข้อมูลนักศึกษา!D61)</f>
        <v/>
      </c>
      <c r="E60" s="37"/>
      <c r="F60" s="37"/>
      <c r="G60" s="37"/>
      <c r="H60" s="37"/>
      <c r="I60" s="37"/>
      <c r="J60" s="37"/>
      <c r="K60" s="278" t="e">
        <f>(((E60*ข้อมูล!J34)+(F60*ข้อมูล!J35)+(G60*ข้อมูล!J36)+(H60*ข้อมูล!J37)+(I60*ข้อมูล!J38)+(J60*ข้อมูล!J39))*100)/K1</f>
        <v>#DIV/0!</v>
      </c>
    </row>
    <row r="61" spans="2:11">
      <c r="B61" s="275" t="str">
        <f>ข้อมูลนักศึกษา!B62</f>
        <v/>
      </c>
      <c r="C61" s="284" t="str">
        <f>IF(B61="","",ข้อมูลนักศึกษา!C62)</f>
        <v/>
      </c>
      <c r="D61" s="284" t="str">
        <f>IF(B61="","",ข้อมูลนักศึกษา!D62)</f>
        <v/>
      </c>
      <c r="E61" s="37"/>
      <c r="F61" s="37"/>
      <c r="G61" s="37"/>
      <c r="H61" s="37"/>
      <c r="I61" s="37"/>
      <c r="J61" s="37"/>
      <c r="K61" s="278" t="e">
        <f>(((E61*ข้อมูล!J34)+(F61*ข้อมูล!J35)+(G61*ข้อมูล!J36)+(H61*ข้อมูล!J37)+(I61*ข้อมูล!J38)+(J61*ข้อมูล!J39))*100)/K1</f>
        <v>#DIV/0!</v>
      </c>
    </row>
    <row r="62" spans="2:11">
      <c r="B62" s="275" t="str">
        <f>ข้อมูลนักศึกษา!B63</f>
        <v/>
      </c>
      <c r="C62" s="284" t="str">
        <f>IF(B62="","",ข้อมูลนักศึกษา!C63)</f>
        <v/>
      </c>
      <c r="D62" s="284" t="str">
        <f>IF(B62="","",ข้อมูลนักศึกษา!D63)</f>
        <v/>
      </c>
      <c r="E62" s="37"/>
      <c r="F62" s="37"/>
      <c r="G62" s="37"/>
      <c r="H62" s="37"/>
      <c r="I62" s="37"/>
      <c r="J62" s="37"/>
      <c r="K62" s="278" t="e">
        <f>(((E62*ข้อมูล!J34)+(F62*ข้อมูล!J35)+(G62*ข้อมูล!J36)+(H62*ข้อมูล!J37)+(I62*ข้อมูล!J38)+(J62*ข้อมูล!J39))*100)/K1</f>
        <v>#DIV/0!</v>
      </c>
    </row>
    <row r="63" spans="2:11">
      <c r="B63" s="275" t="str">
        <f>ข้อมูลนักศึกษา!B64</f>
        <v/>
      </c>
      <c r="C63" s="284" t="str">
        <f>IF(B63="","",ข้อมูลนักศึกษา!C64)</f>
        <v/>
      </c>
      <c r="D63" s="284" t="str">
        <f>IF(B63="","",ข้อมูลนักศึกษา!D64)</f>
        <v/>
      </c>
      <c r="E63" s="37"/>
      <c r="F63" s="37"/>
      <c r="G63" s="37"/>
      <c r="H63" s="37"/>
      <c r="I63" s="37"/>
      <c r="J63" s="37"/>
      <c r="K63" s="278" t="e">
        <f>(((E63*ข้อมูล!J34)+(F63*ข้อมูล!J35)+(G63*ข้อมูล!J36)+(H63*ข้อมูล!J37)+(I63*ข้อมูล!J38)+(J63*ข้อมูล!J39))*100)/K1</f>
        <v>#DIV/0!</v>
      </c>
    </row>
    <row r="64" spans="2:11">
      <c r="B64" s="275" t="str">
        <f>ข้อมูลนักศึกษา!B65</f>
        <v/>
      </c>
      <c r="C64" s="284" t="str">
        <f>IF(B64="","",ข้อมูลนักศึกษา!C65)</f>
        <v/>
      </c>
      <c r="D64" s="284" t="str">
        <f>IF(B64="","",ข้อมูลนักศึกษา!D65)</f>
        <v/>
      </c>
      <c r="E64" s="37"/>
      <c r="F64" s="37"/>
      <c r="G64" s="37"/>
      <c r="H64" s="37"/>
      <c r="I64" s="37"/>
      <c r="J64" s="37"/>
      <c r="K64" s="278" t="e">
        <f>(((E64*ข้อมูล!J34)+(F64*ข้อมูล!J35)+(G64*ข้อมูล!J36)+(H64*ข้อมูล!J37)+(I64*ข้อมูล!J38)+(J64*ข้อมูล!J39))*100)/K1</f>
        <v>#DIV/0!</v>
      </c>
    </row>
    <row r="65" spans="2:11">
      <c r="B65" s="275" t="str">
        <f>ข้อมูลนักศึกษา!B66</f>
        <v/>
      </c>
      <c r="C65" s="284" t="str">
        <f>IF(B65="","",ข้อมูลนักศึกษา!C66)</f>
        <v/>
      </c>
      <c r="D65" s="284" t="str">
        <f>IF(B65="","",ข้อมูลนักศึกษา!D66)</f>
        <v/>
      </c>
      <c r="E65" s="37"/>
      <c r="F65" s="37"/>
      <c r="G65" s="37"/>
      <c r="H65" s="37"/>
      <c r="I65" s="37"/>
      <c r="J65" s="37"/>
      <c r="K65" s="278" t="e">
        <f>(((E65*ข้อมูล!J34)+(F65*ข้อมูล!J35)+(G65*ข้อมูล!J36)+(H65*ข้อมูล!J37)+(I65*ข้อมูล!J38)+(J65*ข้อมูล!J39))*100)/K1</f>
        <v>#DIV/0!</v>
      </c>
    </row>
    <row r="66" spans="2:11">
      <c r="B66" s="275" t="str">
        <f>ข้อมูลนักศึกษา!B67</f>
        <v/>
      </c>
      <c r="C66" s="284" t="str">
        <f>IF(B66="","",ข้อมูลนักศึกษา!C67)</f>
        <v/>
      </c>
      <c r="D66" s="284" t="str">
        <f>IF(B66="","",ข้อมูลนักศึกษา!D67)</f>
        <v/>
      </c>
      <c r="E66" s="37"/>
      <c r="F66" s="37"/>
      <c r="G66" s="37"/>
      <c r="H66" s="37"/>
      <c r="I66" s="37"/>
      <c r="J66" s="37"/>
      <c r="K66" s="278" t="e">
        <f>(((E66*ข้อมูล!J34)+(F66*ข้อมูล!J35)+(G66*ข้อมูล!J36)+(H66*ข้อมูล!J37)+(I66*ข้อมูล!J38)+(J66*ข้อมูล!J39))*100)/K1</f>
        <v>#DIV/0!</v>
      </c>
    </row>
    <row r="67" spans="2:11">
      <c r="B67" s="275" t="str">
        <f>ข้อมูลนักศึกษา!B68</f>
        <v/>
      </c>
      <c r="C67" s="284" t="str">
        <f>IF(B67="","",ข้อมูลนักศึกษา!C68)</f>
        <v/>
      </c>
      <c r="D67" s="284" t="str">
        <f>IF(B67="","",ข้อมูลนักศึกษา!D68)</f>
        <v/>
      </c>
      <c r="E67" s="37"/>
      <c r="F67" s="37"/>
      <c r="G67" s="37"/>
      <c r="H67" s="37"/>
      <c r="I67" s="37"/>
      <c r="J67" s="37"/>
      <c r="K67" s="278" t="e">
        <f>(((E67*ข้อมูล!J34)+(F67*ข้อมูล!J35)+(G67*ข้อมูล!J36)+(H67*ข้อมูล!J37)+(I67*ข้อมูล!J38)+(J67*ข้อมูล!J39))*100)/K1</f>
        <v>#DIV/0!</v>
      </c>
    </row>
    <row r="68" spans="2:11">
      <c r="B68" s="275" t="str">
        <f>ข้อมูลนักศึกษา!B69</f>
        <v/>
      </c>
      <c r="C68" s="284" t="str">
        <f>IF(B68="","",ข้อมูลนักศึกษา!C69)</f>
        <v/>
      </c>
      <c r="D68" s="284" t="str">
        <f>IF(B68="","",ข้อมูลนักศึกษา!D69)</f>
        <v/>
      </c>
      <c r="E68" s="37"/>
      <c r="F68" s="37"/>
      <c r="G68" s="37"/>
      <c r="H68" s="37"/>
      <c r="I68" s="37"/>
      <c r="J68" s="37"/>
      <c r="K68" s="278" t="e">
        <f>(((E68*ข้อมูล!J34)+(F68*ข้อมูล!J35)+(G68*ข้อมูล!J36)+(H68*ข้อมูล!J37)+(I68*ข้อมูล!J38)+(J68*ข้อมูล!J39))*100)/K1</f>
        <v>#DIV/0!</v>
      </c>
    </row>
    <row r="69" spans="2:11">
      <c r="B69" s="275" t="str">
        <f>ข้อมูลนักศึกษา!B70</f>
        <v/>
      </c>
      <c r="C69" s="284" t="str">
        <f>IF(B69="","",ข้อมูลนักศึกษา!C70)</f>
        <v/>
      </c>
      <c r="D69" s="284" t="str">
        <f>IF(B69="","",ข้อมูลนักศึกษา!D70)</f>
        <v/>
      </c>
      <c r="E69" s="37"/>
      <c r="F69" s="37"/>
      <c r="G69" s="37"/>
      <c r="H69" s="37"/>
      <c r="I69" s="37"/>
      <c r="J69" s="37"/>
      <c r="K69" s="278" t="e">
        <f>(((E69*ข้อมูล!J34)+(F69*ข้อมูล!J35)+(G69*ข้อมูล!J36)+(H69*ข้อมูล!J37)+(I69*ข้อมูล!J38)+(J69*ข้อมูล!J39))*100)/K1</f>
        <v>#DIV/0!</v>
      </c>
    </row>
    <row r="70" spans="2:11">
      <c r="B70" s="275" t="str">
        <f>ข้อมูลนักศึกษา!B71</f>
        <v/>
      </c>
      <c r="C70" s="284" t="str">
        <f>IF(B70="","",ข้อมูลนักศึกษา!C71)</f>
        <v/>
      </c>
      <c r="D70" s="284" t="str">
        <f>IF(B70="","",ข้อมูลนักศึกษา!D71)</f>
        <v/>
      </c>
      <c r="E70" s="37"/>
      <c r="F70" s="37"/>
      <c r="G70" s="37"/>
      <c r="H70" s="37"/>
      <c r="I70" s="37"/>
      <c r="J70" s="37"/>
      <c r="K70" s="278" t="e">
        <f>(((E70*ข้อมูล!J34)+(F70*ข้อมูล!J35)+(G70*ข้อมูล!J36)+(H70*ข้อมูล!J37)+(I70*ข้อมูล!J38)+(J70*ข้อมูล!J39))*100)/K1</f>
        <v>#DIV/0!</v>
      </c>
    </row>
    <row r="71" spans="2:11">
      <c r="B71" s="275" t="str">
        <f>ข้อมูลนักศึกษา!B72</f>
        <v/>
      </c>
      <c r="C71" s="284" t="str">
        <f>IF(B71="","",ข้อมูลนักศึกษา!C72)</f>
        <v/>
      </c>
      <c r="D71" s="284" t="str">
        <f>IF(B71="","",ข้อมูลนักศึกษา!D72)</f>
        <v/>
      </c>
      <c r="E71" s="37"/>
      <c r="F71" s="37"/>
      <c r="G71" s="37"/>
      <c r="H71" s="37"/>
      <c r="I71" s="37"/>
      <c r="J71" s="37"/>
      <c r="K71" s="278" t="e">
        <f>(((E71*ข้อมูล!J34)+(F71*ข้อมูล!J35)+(G71*ข้อมูล!J36)+(H71*ข้อมูล!J37)+(I71*ข้อมูล!J38)+(J71*ข้อมูล!J39))*100)/K1</f>
        <v>#DIV/0!</v>
      </c>
    </row>
    <row r="72" spans="2:11">
      <c r="B72" s="275" t="str">
        <f>ข้อมูลนักศึกษา!B73</f>
        <v/>
      </c>
      <c r="C72" s="284" t="str">
        <f>IF(B72="","",ข้อมูลนักศึกษา!C73)</f>
        <v/>
      </c>
      <c r="D72" s="284" t="str">
        <f>IF(B72="","",ข้อมูลนักศึกษา!D73)</f>
        <v/>
      </c>
      <c r="E72" s="37"/>
      <c r="F72" s="37"/>
      <c r="G72" s="37"/>
      <c r="H72" s="37"/>
      <c r="I72" s="37"/>
      <c r="J72" s="37"/>
      <c r="K72" s="278" t="e">
        <f>(((E72*ข้อมูล!J34)+(F72*ข้อมูล!J35)+(G72*ข้อมูล!J36)+(H72*ข้อมูล!J37)+(I72*ข้อมูล!J38)+(J72*ข้อมูล!J39))*100)/K1</f>
        <v>#DIV/0!</v>
      </c>
    </row>
    <row r="73" spans="2:11">
      <c r="B73" s="275" t="str">
        <f>ข้อมูลนักศึกษา!B74</f>
        <v/>
      </c>
      <c r="C73" s="284" t="str">
        <f>IF(B73="","",ข้อมูลนักศึกษา!C74)</f>
        <v/>
      </c>
      <c r="D73" s="284" t="str">
        <f>IF(B73="","",ข้อมูลนักศึกษา!D74)</f>
        <v/>
      </c>
      <c r="E73" s="37"/>
      <c r="F73" s="37"/>
      <c r="G73" s="37"/>
      <c r="H73" s="37"/>
      <c r="I73" s="37"/>
      <c r="J73" s="37"/>
      <c r="K73" s="278" t="e">
        <f>(((E73*ข้อมูล!J34)+(F73*ข้อมูล!J35)+(G73*ข้อมูล!J36)+(H73*ข้อมูล!J37)+(I73*ข้อมูล!J38)+(J73*ข้อมูล!J39))*100)/K1</f>
        <v>#DIV/0!</v>
      </c>
    </row>
    <row r="74" spans="2:11">
      <c r="B74" s="275" t="str">
        <f>ข้อมูลนักศึกษา!B75</f>
        <v/>
      </c>
      <c r="C74" s="284" t="str">
        <f>IF(B74="","",ข้อมูลนักศึกษา!C75)</f>
        <v/>
      </c>
      <c r="D74" s="284" t="str">
        <f>IF(B74="","",ข้อมูลนักศึกษา!D75)</f>
        <v/>
      </c>
      <c r="E74" s="37"/>
      <c r="F74" s="37"/>
      <c r="G74" s="37"/>
      <c r="H74" s="37"/>
      <c r="I74" s="37"/>
      <c r="J74" s="37"/>
      <c r="K74" s="278" t="e">
        <f>(((E74*ข้อมูล!J34)+(F74*ข้อมูล!J35)+(G74*ข้อมูล!J36)+(H74*ข้อมูล!J37)+(I74*ข้อมูล!J38)+(J74*ข้อมูล!J39))*100)/K1</f>
        <v>#DIV/0!</v>
      </c>
    </row>
  </sheetData>
  <sheetProtection algorithmName="SHA-512" hashValue="qW9lsypcxYCaov7twj7O0MRqI6DrNaqBzYRTExkRIWSj70dEMhwHut6098NNZksofGcywlpOUoCcxW6OOkBztg==" saltValue="5/+iIg1BYkluWk6BeDFVUQ==" spinCount="100000" sheet="1" objects="1" scenarios="1" selectLockedCells="1"/>
  <mergeCells count="10">
    <mergeCell ref="L5:M5"/>
    <mergeCell ref="L6:M6"/>
    <mergeCell ref="L7:M7"/>
    <mergeCell ref="L8:M8"/>
    <mergeCell ref="B1:B3"/>
    <mergeCell ref="C1:C3"/>
    <mergeCell ref="D1:D3"/>
    <mergeCell ref="E1:J1"/>
    <mergeCell ref="K3:N3"/>
    <mergeCell ref="L1:M2"/>
  </mergeCells>
  <conditionalFormatting sqref="E3:J3">
    <cfRule type="cellIs" dxfId="73" priority="11" operator="equal">
      <formula>0</formula>
    </cfRule>
    <cfRule type="cellIs" dxfId="72" priority="12" operator="greaterThan">
      <formula>0</formula>
    </cfRule>
  </conditionalFormatting>
  <conditionalFormatting sqref="E2">
    <cfRule type="notContainsBlanks" dxfId="71" priority="7">
      <formula>LEN(TRIM(E2))&gt;0</formula>
    </cfRule>
  </conditionalFormatting>
  <conditionalFormatting sqref="F2">
    <cfRule type="notContainsBlanks" dxfId="70" priority="6">
      <formula>LEN(TRIM(F2))&gt;0</formula>
    </cfRule>
  </conditionalFormatting>
  <conditionalFormatting sqref="G2">
    <cfRule type="notContainsBlanks" dxfId="69" priority="5">
      <formula>LEN(TRIM(G2))&gt;0</formula>
    </cfRule>
  </conditionalFormatting>
  <conditionalFormatting sqref="H2">
    <cfRule type="notContainsBlanks" dxfId="68" priority="4">
      <formula>LEN(TRIM(H2))&gt;0</formula>
    </cfRule>
  </conditionalFormatting>
  <conditionalFormatting sqref="I2">
    <cfRule type="notContainsBlanks" dxfId="67" priority="3">
      <formula>LEN(TRIM(I2))&gt;0</formula>
    </cfRule>
  </conditionalFormatting>
  <conditionalFormatting sqref="J2">
    <cfRule type="notContainsBlanks" dxfId="66" priority="2">
      <formula>LEN(TRIM(J2))&gt;0</formula>
    </cfRule>
  </conditionalFormatting>
  <conditionalFormatting sqref="E4:J74">
    <cfRule type="cellIs" dxfId="65" priority="1" operator="equal">
      <formula>0</formula>
    </cfRule>
  </conditionalFormatting>
  <pageMargins left="0.7" right="0.7" top="0.75" bottom="0.75" header="0.3" footer="0.3"/>
  <drawing r:id="rId1"/>
  <picture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8" id="{D887519E-543A-4CFE-8F45-ECAB3906632A}">
            <xm:f>ข้อมูล!$K$17=ข้อมูล!$L$32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E1:J3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C000"/>
  </sheetPr>
  <dimension ref="B1:Y74"/>
  <sheetViews>
    <sheetView showGridLines="0" showRowColHeaders="0" zoomScale="120" zoomScaleNormal="120" workbookViewId="0">
      <pane ySplit="3" topLeftCell="A5" activePane="bottomLeft" state="frozen"/>
      <selection activeCell="P22" sqref="P22"/>
      <selection pane="bottomLeft" activeCell="E5" sqref="E5"/>
    </sheetView>
  </sheetViews>
  <sheetFormatPr defaultColWidth="9" defaultRowHeight="21"/>
  <cols>
    <col min="1" max="1" width="5.26953125" style="270" customWidth="1"/>
    <col min="2" max="2" width="5.26953125" style="277" customWidth="1"/>
    <col min="3" max="3" width="14.7265625" style="270" customWidth="1"/>
    <col min="4" max="4" width="21.1796875" style="270" customWidth="1"/>
    <col min="5" max="19" width="4" style="270" customWidth="1"/>
    <col min="20" max="20" width="4.1796875" style="270" customWidth="1"/>
    <col min="21" max="21" width="3.26953125" style="276" customWidth="1"/>
    <col min="22" max="22" width="7.1796875" style="270" bestFit="1" customWidth="1"/>
    <col min="23" max="25" width="7" style="270" customWidth="1"/>
    <col min="26" max="16384" width="9" style="270"/>
  </cols>
  <sheetData>
    <row r="1" spans="2:25" s="269" customFormat="1" ht="18.75" customHeight="1">
      <c r="B1" s="481" t="s">
        <v>0</v>
      </c>
      <c r="C1" s="492" t="s">
        <v>1</v>
      </c>
      <c r="D1" s="492" t="s">
        <v>42</v>
      </c>
      <c r="E1" s="495" t="s">
        <v>86</v>
      </c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285"/>
      <c r="U1" s="279">
        <f>SUM(E3:T3)</f>
        <v>0</v>
      </c>
      <c r="V1" s="485" t="s">
        <v>142</v>
      </c>
      <c r="W1" s="485"/>
      <c r="X1" s="485"/>
      <c r="Y1" s="272">
        <f>ข้อมูล!L17</f>
        <v>0</v>
      </c>
    </row>
    <row r="2" spans="2:25" s="269" customFormat="1" ht="18.75" customHeight="1" thickBot="1">
      <c r="B2" s="481"/>
      <c r="C2" s="492"/>
      <c r="D2" s="492"/>
      <c r="E2" s="273">
        <v>1</v>
      </c>
      <c r="F2" s="273">
        <v>2</v>
      </c>
      <c r="G2" s="273">
        <v>3</v>
      </c>
      <c r="H2" s="273">
        <v>4</v>
      </c>
      <c r="I2" s="273">
        <v>5</v>
      </c>
      <c r="J2" s="273">
        <v>6</v>
      </c>
      <c r="K2" s="273">
        <v>7</v>
      </c>
      <c r="L2" s="273">
        <v>8</v>
      </c>
      <c r="M2" s="273">
        <v>9</v>
      </c>
      <c r="N2" s="273">
        <v>10</v>
      </c>
      <c r="O2" s="273">
        <v>11</v>
      </c>
      <c r="P2" s="273">
        <v>12</v>
      </c>
      <c r="Q2" s="273">
        <v>13</v>
      </c>
      <c r="R2" s="273">
        <v>14</v>
      </c>
      <c r="S2" s="273">
        <v>15</v>
      </c>
      <c r="T2" s="286" t="s">
        <v>4</v>
      </c>
      <c r="U2" s="280"/>
      <c r="V2" s="485"/>
      <c r="W2" s="485"/>
      <c r="X2" s="485"/>
      <c r="Y2" s="274" t="s">
        <v>13</v>
      </c>
    </row>
    <row r="3" spans="2:25" s="269" customFormat="1" ht="18" customHeight="1">
      <c r="B3" s="481"/>
      <c r="C3" s="492"/>
      <c r="D3" s="492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8">
        <f>SUM(E3:S3)</f>
        <v>0</v>
      </c>
      <c r="U3" s="487" t="s">
        <v>87</v>
      </c>
      <c r="V3" s="488"/>
      <c r="W3" s="488"/>
      <c r="X3" s="488"/>
      <c r="Y3" s="488"/>
    </row>
    <row r="4" spans="2:25" ht="24">
      <c r="B4" s="275" t="str">
        <f>ข้อมูลนักศึกษา!B5</f>
        <v/>
      </c>
      <c r="C4" s="284" t="str">
        <f>IF(B4="","",ข้อมูลนักศึกษา!C5)</f>
        <v/>
      </c>
      <c r="D4" s="284" t="str">
        <f>IF(B4="","",ข้อมูลนักศึกษา!D5)</f>
        <v/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290">
        <f t="shared" ref="T4:T67" si="0">SUM(E4:S4)</f>
        <v>0</v>
      </c>
      <c r="U4" s="278" t="e">
        <f>(((E4*ข้อมูล!J34)+(F4*ข้อมูล!J35)+(P4*ข้อมูล!J36)+(Q4*ข้อมูล!J37)+(R4*ข้อมูล!J38)+(T4*ข้อมูล!J39))*100)/U1</f>
        <v>#DIV/0!</v>
      </c>
      <c r="V4" s="291" t="e">
        <f>(T4*100)/T3</f>
        <v>#DIV/0!</v>
      </c>
      <c r="W4" s="289"/>
    </row>
    <row r="5" spans="2:25" ht="24">
      <c r="B5" s="275" t="str">
        <f>ข้อมูลนักศึกษา!B6</f>
        <v/>
      </c>
      <c r="C5" s="284" t="str">
        <f>IF(B5="","",ข้อมูลนักศึกษา!C6)</f>
        <v/>
      </c>
      <c r="D5" s="284" t="str">
        <f>IF(B5="","",ข้อมูลนักศึกษา!D6)</f>
        <v/>
      </c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290">
        <f t="shared" si="0"/>
        <v>0</v>
      </c>
      <c r="U5" s="278" t="e">
        <f>(((E5*ข้อมูล!J34)+(F5*ข้อมูล!J35)+(P5*ข้อมูล!J36)+(Q5*ข้อมูล!J37)+(R5*ข้อมูล!J38)+(T5*ข้อมูล!J39))*100)/U1</f>
        <v>#DIV/0!</v>
      </c>
      <c r="V5" s="291" t="e">
        <f>(T5*100)/T3</f>
        <v>#DIV/0!</v>
      </c>
      <c r="W5" s="486" t="s">
        <v>74</v>
      </c>
      <c r="X5" s="486"/>
      <c r="Y5" s="486"/>
    </row>
    <row r="6" spans="2:25" ht="24">
      <c r="B6" s="275" t="str">
        <f>ข้อมูลนักศึกษา!B7</f>
        <v/>
      </c>
      <c r="C6" s="284" t="str">
        <f>IF(B6="","",ข้อมูลนักศึกษา!C7)</f>
        <v/>
      </c>
      <c r="D6" s="284" t="str">
        <f>IF(B6="","",ข้อมูลนักศึกษา!D7)</f>
        <v/>
      </c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290">
        <f t="shared" si="0"/>
        <v>0</v>
      </c>
      <c r="U6" s="278" t="e">
        <f>(((E6*ข้อมูล!J34)+(F6*ข้อมูล!J35)+(P6*ข้อมูล!J36)+(Q6*ข้อมูล!J37)+(R6*ข้อมูล!J38)+(T6*ข้อมูล!J39))*100)/U1</f>
        <v>#DIV/0!</v>
      </c>
      <c r="V6" s="291" t="e">
        <f>(T6*100)/T3</f>
        <v>#DIV/0!</v>
      </c>
      <c r="W6" s="494" t="s">
        <v>93</v>
      </c>
      <c r="X6" s="494"/>
    </row>
    <row r="7" spans="2:25" ht="24">
      <c r="B7" s="275" t="str">
        <f>ข้อมูลนักศึกษา!B8</f>
        <v/>
      </c>
      <c r="C7" s="284" t="str">
        <f>IF(B7="","",ข้อมูลนักศึกษา!C8)</f>
        <v/>
      </c>
      <c r="D7" s="284" t="str">
        <f>IF(B7="","",ข้อมูลนักศึกษา!D8)</f>
        <v/>
      </c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290">
        <f t="shared" si="0"/>
        <v>0</v>
      </c>
      <c r="U7" s="278" t="e">
        <f>(((E7*ข้อมูล!J34)+(F7*ข้อมูล!J35)+(P7*ข้อมูล!J36)+(Q7*ข้อมูล!J37)+(R7*ข้อมูล!J38)+(T7*ข้อมูล!J39))*100)/U1</f>
        <v>#DIV/0!</v>
      </c>
      <c r="V7" s="291" t="e">
        <f>(T7*100)/T3</f>
        <v>#DIV/0!</v>
      </c>
      <c r="W7" s="494" t="s">
        <v>94</v>
      </c>
      <c r="X7" s="494"/>
      <c r="Y7" s="494"/>
    </row>
    <row r="8" spans="2:25" ht="24">
      <c r="B8" s="275" t="str">
        <f>ข้อมูลนักศึกษา!B9</f>
        <v/>
      </c>
      <c r="C8" s="284" t="str">
        <f>IF(B8="","",ข้อมูลนักศึกษา!C9)</f>
        <v/>
      </c>
      <c r="D8" s="284" t="str">
        <f>IF(B8="","",ข้อมูลนักศึกษา!D9)</f>
        <v/>
      </c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290">
        <f t="shared" si="0"/>
        <v>0</v>
      </c>
      <c r="U8" s="278" t="e">
        <f>(((E8*ข้อมูล!J34)+(F8*ข้อมูล!J35)+(P8*ข้อมูล!J36)+(Q8*ข้อมูล!J37)+(R8*ข้อมูล!J38)+(T8*ข้อมูล!J39))*100)/U1</f>
        <v>#DIV/0!</v>
      </c>
      <c r="V8" s="291" t="e">
        <f>(T8*100)/T3</f>
        <v>#DIV/0!</v>
      </c>
      <c r="W8" s="494"/>
      <c r="X8" s="494"/>
      <c r="Y8" s="494"/>
    </row>
    <row r="9" spans="2:25" ht="24">
      <c r="B9" s="275" t="str">
        <f>ข้อมูลนักศึกษา!B10</f>
        <v/>
      </c>
      <c r="C9" s="284" t="str">
        <f>IF(B9="","",ข้อมูลนักศึกษา!C10)</f>
        <v/>
      </c>
      <c r="D9" s="284" t="str">
        <f>IF(B9="","",ข้อมูลนักศึกษา!D10)</f>
        <v/>
      </c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290">
        <f t="shared" si="0"/>
        <v>0</v>
      </c>
      <c r="U9" s="278" t="e">
        <f>(((E9*ข้อมูล!J34)+(F9*ข้อมูล!J35)+(P9*ข้อมูล!J36)+(Q9*ข้อมูล!J37)+(R9*ข้อมูล!J38)+(T9*ข้อมูล!J39))*100)/U1</f>
        <v>#DIV/0!</v>
      </c>
      <c r="V9" s="291" t="e">
        <f>(T9*100)/T3</f>
        <v>#DIV/0!</v>
      </c>
    </row>
    <row r="10" spans="2:25" ht="24">
      <c r="B10" s="275" t="str">
        <f>ข้อมูลนักศึกษา!B11</f>
        <v/>
      </c>
      <c r="C10" s="284" t="str">
        <f>IF(B10="","",ข้อมูลนักศึกษา!C11)</f>
        <v/>
      </c>
      <c r="D10" s="284" t="str">
        <f>IF(B10="","",ข้อมูลนักศึกษา!D11)</f>
        <v/>
      </c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290">
        <f t="shared" si="0"/>
        <v>0</v>
      </c>
      <c r="U10" s="278" t="e">
        <f>(((E10*ข้อมูล!J34)+(F10*ข้อมูล!J35)+(P10*ข้อมูล!J36)+(Q10*ข้อมูล!J37)+(R10*ข้อมูล!J38)+(T10*ข้อมูล!J39))*100)/U1</f>
        <v>#DIV/0!</v>
      </c>
      <c r="V10" s="291" t="e">
        <f>(T10*100)/T3</f>
        <v>#DIV/0!</v>
      </c>
    </row>
    <row r="11" spans="2:25" ht="24">
      <c r="B11" s="275" t="str">
        <f>ข้อมูลนักศึกษา!B12</f>
        <v/>
      </c>
      <c r="C11" s="284" t="str">
        <f>IF(B11="","",ข้อมูลนักศึกษา!C12)</f>
        <v/>
      </c>
      <c r="D11" s="284" t="str">
        <f>IF(B11="","",ข้อมูลนักศึกษา!D12)</f>
        <v/>
      </c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290">
        <f t="shared" si="0"/>
        <v>0</v>
      </c>
      <c r="U11" s="278" t="e">
        <f>(((E11*ข้อมูล!J34)+(F11*ข้อมูล!J35)+(P11*ข้อมูล!J36)+(Q11*ข้อมูล!J37)+(R11*ข้อมูล!J38)+(T11*ข้อมูล!J39))*100)/U1</f>
        <v>#DIV/0!</v>
      </c>
      <c r="V11" s="291" t="e">
        <f>(T11*100)/T3</f>
        <v>#DIV/0!</v>
      </c>
    </row>
    <row r="12" spans="2:25" ht="24">
      <c r="B12" s="275" t="str">
        <f>ข้อมูลนักศึกษา!B13</f>
        <v/>
      </c>
      <c r="C12" s="284" t="str">
        <f>IF(B12="","",ข้อมูลนักศึกษา!C13)</f>
        <v/>
      </c>
      <c r="D12" s="284" t="str">
        <f>IF(B12="","",ข้อมูลนักศึกษา!D13)</f>
        <v/>
      </c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290">
        <f t="shared" si="0"/>
        <v>0</v>
      </c>
      <c r="U12" s="278" t="e">
        <f>(((E12*ข้อมูล!J34)+(F12*ข้อมูล!J35)+(P12*ข้อมูล!J36)+(Q12*ข้อมูล!J37)+(R12*ข้อมูล!J38)+(T12*ข้อมูล!J39))*100)/U1</f>
        <v>#DIV/0!</v>
      </c>
      <c r="V12" s="291" t="e">
        <f>(T12*100)/T3</f>
        <v>#DIV/0!</v>
      </c>
    </row>
    <row r="13" spans="2:25" ht="24">
      <c r="B13" s="275" t="str">
        <f>ข้อมูลนักศึกษา!B14</f>
        <v/>
      </c>
      <c r="C13" s="284" t="str">
        <f>IF(B13="","",ข้อมูลนักศึกษา!C14)</f>
        <v/>
      </c>
      <c r="D13" s="284" t="str">
        <f>IF(B13="","",ข้อมูลนักศึกษา!D14)</f>
        <v/>
      </c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290">
        <f t="shared" si="0"/>
        <v>0</v>
      </c>
      <c r="U13" s="278" t="e">
        <f>(((E13*ข้อมูล!J34)+(F13*ข้อมูล!J35)+(P13*ข้อมูล!J36)+(Q13*ข้อมูล!J37)+(R13*ข้อมูล!J38)+(T13*ข้อมูล!J39))*100)/U1</f>
        <v>#DIV/0!</v>
      </c>
      <c r="V13" s="291" t="e">
        <f>(T13*100)/T3</f>
        <v>#DIV/0!</v>
      </c>
    </row>
    <row r="14" spans="2:25" ht="24">
      <c r="B14" s="275" t="str">
        <f>ข้อมูลนักศึกษา!B15</f>
        <v/>
      </c>
      <c r="C14" s="284" t="str">
        <f>IF(B14="","",ข้อมูลนักศึกษา!C15)</f>
        <v/>
      </c>
      <c r="D14" s="284" t="str">
        <f>IF(B14="","",ข้อมูลนักศึกษา!D15)</f>
        <v/>
      </c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290">
        <f t="shared" si="0"/>
        <v>0</v>
      </c>
      <c r="U14" s="278" t="e">
        <f>(((E14*ข้อมูล!J34)+(F14*ข้อมูล!J35)+(P14*ข้อมูล!J36)+(Q14*ข้อมูล!J37)+(R14*ข้อมูล!J38)+(T14*ข้อมูล!J39))*100)/U1</f>
        <v>#DIV/0!</v>
      </c>
      <c r="V14" s="291" t="e">
        <f>(T14*100)/T3</f>
        <v>#DIV/0!</v>
      </c>
    </row>
    <row r="15" spans="2:25" ht="24">
      <c r="B15" s="275" t="str">
        <f>ข้อมูลนักศึกษา!B16</f>
        <v/>
      </c>
      <c r="C15" s="284" t="str">
        <f>IF(B15="","",ข้อมูลนักศึกษา!C16)</f>
        <v/>
      </c>
      <c r="D15" s="284" t="str">
        <f>IF(B15="","",ข้อมูลนักศึกษา!D16)</f>
        <v/>
      </c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290">
        <f t="shared" si="0"/>
        <v>0</v>
      </c>
      <c r="U15" s="278" t="e">
        <f>(((E15*ข้อมูล!J34)+(F15*ข้อมูล!J35)+(P15*ข้อมูล!J36)+(Q15*ข้อมูล!J37)+(R15*ข้อมูล!J38)+(T15*ข้อมูล!J39))*100)/U1</f>
        <v>#DIV/0!</v>
      </c>
      <c r="V15" s="291" t="e">
        <f>(T15*100)/T3</f>
        <v>#DIV/0!</v>
      </c>
    </row>
    <row r="16" spans="2:25" ht="24">
      <c r="B16" s="275" t="str">
        <f>ข้อมูลนักศึกษา!B17</f>
        <v/>
      </c>
      <c r="C16" s="284" t="str">
        <f>IF(B16="","",ข้อมูลนักศึกษา!C17)</f>
        <v/>
      </c>
      <c r="D16" s="284" t="str">
        <f>IF(B16="","",ข้อมูลนักศึกษา!D17)</f>
        <v/>
      </c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290">
        <f t="shared" si="0"/>
        <v>0</v>
      </c>
      <c r="U16" s="278" t="e">
        <f>(((E16*ข้อมูล!J34)+(F16*ข้อมูล!J35)+(P16*ข้อมูล!J36)+(Q16*ข้อมูล!J37)+(R16*ข้อมูล!J38)+(T16*ข้อมูล!J39))*100)/U1</f>
        <v>#DIV/0!</v>
      </c>
      <c r="V16" s="291" t="e">
        <f>(T16*100)/T3</f>
        <v>#DIV/0!</v>
      </c>
    </row>
    <row r="17" spans="2:22" ht="24">
      <c r="B17" s="275" t="str">
        <f>ข้อมูลนักศึกษา!B18</f>
        <v/>
      </c>
      <c r="C17" s="284" t="str">
        <f>IF(B17="","",ข้อมูลนักศึกษา!C18)</f>
        <v/>
      </c>
      <c r="D17" s="284" t="str">
        <f>IF(B17="","",ข้อมูลนักศึกษา!D18)</f>
        <v/>
      </c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290">
        <f t="shared" si="0"/>
        <v>0</v>
      </c>
      <c r="U17" s="278" t="e">
        <f>(((E17*ข้อมูล!J34)+(F17*ข้อมูล!J35)+(P17*ข้อมูล!J36)+(Q17*ข้อมูล!J37)+(R17*ข้อมูล!J38)+(T17*ข้อมูล!J39))*100)/U1</f>
        <v>#DIV/0!</v>
      </c>
      <c r="V17" s="291" t="e">
        <f>(T17*100)/T3</f>
        <v>#DIV/0!</v>
      </c>
    </row>
    <row r="18" spans="2:22" ht="24">
      <c r="B18" s="275" t="str">
        <f>ข้อมูลนักศึกษา!B19</f>
        <v/>
      </c>
      <c r="C18" s="284" t="str">
        <f>IF(B18="","",ข้อมูลนักศึกษา!C19)</f>
        <v/>
      </c>
      <c r="D18" s="284" t="str">
        <f>IF(B18="","",ข้อมูลนักศึกษา!D19)</f>
        <v/>
      </c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290">
        <f t="shared" si="0"/>
        <v>0</v>
      </c>
      <c r="U18" s="278" t="e">
        <f>(((E18*ข้อมูล!J34)+(F18*ข้อมูล!J35)+(P18*ข้อมูล!J36)+(Q18*ข้อมูล!J37)+(R18*ข้อมูล!J38)+(T18*ข้อมูล!J39))*100)/U1</f>
        <v>#DIV/0!</v>
      </c>
      <c r="V18" s="291" t="e">
        <f>(T18*100)/T3</f>
        <v>#DIV/0!</v>
      </c>
    </row>
    <row r="19" spans="2:22" ht="24">
      <c r="B19" s="275" t="str">
        <f>ข้อมูลนักศึกษา!B20</f>
        <v/>
      </c>
      <c r="C19" s="284" t="str">
        <f>IF(B19="","",ข้อมูลนักศึกษา!C20)</f>
        <v/>
      </c>
      <c r="D19" s="284" t="str">
        <f>IF(B19="","",ข้อมูลนักศึกษา!D20)</f>
        <v/>
      </c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290">
        <f t="shared" si="0"/>
        <v>0</v>
      </c>
      <c r="U19" s="278" t="e">
        <f>(((E19*ข้อมูล!J34)+(F19*ข้อมูล!J35)+(P19*ข้อมูล!J36)+(Q19*ข้อมูล!J37)+(R19*ข้อมูล!J38)+(T19*ข้อมูล!J39))*100)/U1</f>
        <v>#DIV/0!</v>
      </c>
      <c r="V19" s="291" t="e">
        <f>(T19*100)/T3</f>
        <v>#DIV/0!</v>
      </c>
    </row>
    <row r="20" spans="2:22" ht="24">
      <c r="B20" s="275" t="str">
        <f>ข้อมูลนักศึกษา!B21</f>
        <v/>
      </c>
      <c r="C20" s="284" t="str">
        <f>IF(B20="","",ข้อมูลนักศึกษา!C21)</f>
        <v/>
      </c>
      <c r="D20" s="284" t="str">
        <f>IF(B20="","",ข้อมูลนักศึกษา!D21)</f>
        <v/>
      </c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290">
        <f t="shared" si="0"/>
        <v>0</v>
      </c>
      <c r="U20" s="278" t="e">
        <f>(((E20*ข้อมูล!J34)+(F20*ข้อมูล!J35)+(P20*ข้อมูล!J36)+(Q20*ข้อมูล!J37)+(R20*ข้อมูล!J38)+(T20*ข้อมูล!J39))*100)/U1</f>
        <v>#DIV/0!</v>
      </c>
      <c r="V20" s="291" t="e">
        <f>(T20*100)/T3</f>
        <v>#DIV/0!</v>
      </c>
    </row>
    <row r="21" spans="2:22" ht="24">
      <c r="B21" s="275" t="str">
        <f>ข้อมูลนักศึกษา!B22</f>
        <v/>
      </c>
      <c r="C21" s="284" t="str">
        <f>IF(B21="","",ข้อมูลนักศึกษา!C22)</f>
        <v/>
      </c>
      <c r="D21" s="284" t="str">
        <f>IF(B21="","",ข้อมูลนักศึกษา!D22)</f>
        <v/>
      </c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290">
        <f t="shared" si="0"/>
        <v>0</v>
      </c>
      <c r="U21" s="278" t="e">
        <f>(((E21*ข้อมูล!J34)+(F21*ข้อมูล!J35)+(P21*ข้อมูล!J36)+(Q21*ข้อมูล!J37)+(R21*ข้อมูล!J38)+(T21*ข้อมูล!J39))*100)/U1</f>
        <v>#DIV/0!</v>
      </c>
      <c r="V21" s="291" t="e">
        <f>(T21*100)/T3</f>
        <v>#DIV/0!</v>
      </c>
    </row>
    <row r="22" spans="2:22" ht="24">
      <c r="B22" s="275" t="str">
        <f>ข้อมูลนักศึกษา!B23</f>
        <v/>
      </c>
      <c r="C22" s="284" t="str">
        <f>IF(B22="","",ข้อมูลนักศึกษา!C23)</f>
        <v/>
      </c>
      <c r="D22" s="284" t="str">
        <f>IF(B22="","",ข้อมูลนักศึกษา!D23)</f>
        <v/>
      </c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290">
        <f t="shared" si="0"/>
        <v>0</v>
      </c>
      <c r="U22" s="278" t="e">
        <f>(((E22*ข้อมูล!J34)+(F22*ข้อมูล!J35)+(P22*ข้อมูล!J36)+(Q22*ข้อมูล!J37)+(R22*ข้อมูล!J38)+(T22*ข้อมูล!J39))*100)/U1</f>
        <v>#DIV/0!</v>
      </c>
      <c r="V22" s="291" t="e">
        <f>(T22*100)/T3</f>
        <v>#DIV/0!</v>
      </c>
    </row>
    <row r="23" spans="2:22" ht="24">
      <c r="B23" s="275" t="str">
        <f>ข้อมูลนักศึกษา!B24</f>
        <v/>
      </c>
      <c r="C23" s="284" t="str">
        <f>IF(B23="","",ข้อมูลนักศึกษา!C24)</f>
        <v/>
      </c>
      <c r="D23" s="284" t="str">
        <f>IF(B23="","",ข้อมูลนักศึกษา!D24)</f>
        <v/>
      </c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290">
        <f t="shared" si="0"/>
        <v>0</v>
      </c>
      <c r="U23" s="278" t="e">
        <f>(((E23*ข้อมูล!J34)+(F23*ข้อมูล!J35)+(P23*ข้อมูล!J36)+(Q23*ข้อมูล!J37)+(R23*ข้อมูล!J38)+(T23*ข้อมูล!J39))*100)/U1</f>
        <v>#DIV/0!</v>
      </c>
      <c r="V23" s="291" t="e">
        <f>(T23*100)/T3</f>
        <v>#DIV/0!</v>
      </c>
    </row>
    <row r="24" spans="2:22" ht="24">
      <c r="B24" s="275" t="str">
        <f>ข้อมูลนักศึกษา!B25</f>
        <v/>
      </c>
      <c r="C24" s="284" t="str">
        <f>IF(B24="","",ข้อมูลนักศึกษา!C25)</f>
        <v/>
      </c>
      <c r="D24" s="284" t="str">
        <f>IF(B24="","",ข้อมูลนักศึกษา!D25)</f>
        <v/>
      </c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290">
        <f t="shared" si="0"/>
        <v>0</v>
      </c>
      <c r="U24" s="278" t="e">
        <f>(((E24*ข้อมูล!J34)+(F24*ข้อมูล!J35)+(P24*ข้อมูล!J36)+(Q24*ข้อมูล!J37)+(R24*ข้อมูล!J38)+(T24*ข้อมูล!J39))*100)/U1</f>
        <v>#DIV/0!</v>
      </c>
      <c r="V24" s="291" t="e">
        <f>(T24*100)/T3</f>
        <v>#DIV/0!</v>
      </c>
    </row>
    <row r="25" spans="2:22" ht="24">
      <c r="B25" s="275" t="str">
        <f>ข้อมูลนักศึกษา!B26</f>
        <v/>
      </c>
      <c r="C25" s="284" t="str">
        <f>IF(B25="","",ข้อมูลนักศึกษา!C26)</f>
        <v/>
      </c>
      <c r="D25" s="284" t="str">
        <f>IF(B25="","",ข้อมูลนักศึกษา!D26)</f>
        <v/>
      </c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290">
        <f t="shared" si="0"/>
        <v>0</v>
      </c>
      <c r="U25" s="278" t="e">
        <f>(((E25*ข้อมูล!J34)+(F25*ข้อมูล!J35)+(P25*ข้อมูล!J36)+(Q25*ข้อมูล!J37)+(R25*ข้อมูล!J38)+(T25*ข้อมูล!J39))*100)/U1</f>
        <v>#DIV/0!</v>
      </c>
      <c r="V25" s="291" t="e">
        <f>(T25*100)/T3</f>
        <v>#DIV/0!</v>
      </c>
    </row>
    <row r="26" spans="2:22" ht="24">
      <c r="B26" s="275" t="str">
        <f>ข้อมูลนักศึกษา!B27</f>
        <v/>
      </c>
      <c r="C26" s="284" t="str">
        <f>IF(B26="","",ข้อมูลนักศึกษา!C27)</f>
        <v/>
      </c>
      <c r="D26" s="284" t="str">
        <f>IF(B26="","",ข้อมูลนักศึกษา!D27)</f>
        <v/>
      </c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290">
        <f t="shared" si="0"/>
        <v>0</v>
      </c>
      <c r="U26" s="278" t="e">
        <f>(((E26*ข้อมูล!J34)+(F26*ข้อมูล!J35)+(P26*ข้อมูล!J36)+(Q26*ข้อมูล!J37)+(R26*ข้อมูล!J38)+(T26*ข้อมูล!J39))*100)/U1</f>
        <v>#DIV/0!</v>
      </c>
      <c r="V26" s="291" t="e">
        <f>(T26*100)/T3</f>
        <v>#DIV/0!</v>
      </c>
    </row>
    <row r="27" spans="2:22" ht="24">
      <c r="B27" s="275" t="str">
        <f>ข้อมูลนักศึกษา!B28</f>
        <v/>
      </c>
      <c r="C27" s="284" t="str">
        <f>IF(B27="","",ข้อมูลนักศึกษา!C28)</f>
        <v/>
      </c>
      <c r="D27" s="284" t="str">
        <f>IF(B27="","",ข้อมูลนักศึกษา!D28)</f>
        <v/>
      </c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290">
        <f t="shared" si="0"/>
        <v>0</v>
      </c>
      <c r="U27" s="278" t="e">
        <f>(((E27*ข้อมูล!J34)+(F27*ข้อมูล!J35)+(P27*ข้อมูล!J36)+(Q27*ข้อมูล!J37)+(R27*ข้อมูล!J38)+(T27*ข้อมูล!J39))*100)/U1</f>
        <v>#DIV/0!</v>
      </c>
      <c r="V27" s="291" t="e">
        <f>(T27*100)/T3</f>
        <v>#DIV/0!</v>
      </c>
    </row>
    <row r="28" spans="2:22" ht="24">
      <c r="B28" s="275" t="str">
        <f>ข้อมูลนักศึกษา!B29</f>
        <v/>
      </c>
      <c r="C28" s="284" t="str">
        <f>IF(B28="","",ข้อมูลนักศึกษา!C29)</f>
        <v/>
      </c>
      <c r="D28" s="284" t="str">
        <f>IF(B28="","",ข้อมูลนักศึกษา!D29)</f>
        <v/>
      </c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290">
        <f t="shared" si="0"/>
        <v>0</v>
      </c>
      <c r="U28" s="278" t="e">
        <f>(((E28*ข้อมูล!J34)+(F28*ข้อมูล!J35)+(P28*ข้อมูล!J36)+(Q28*ข้อมูล!J37)+(R28*ข้อมูล!J38)+(T28*ข้อมูล!J39))*100)/U1</f>
        <v>#DIV/0!</v>
      </c>
      <c r="V28" s="291" t="e">
        <f>(T28*100)/T3</f>
        <v>#DIV/0!</v>
      </c>
    </row>
    <row r="29" spans="2:22" ht="24">
      <c r="B29" s="275" t="str">
        <f>ข้อมูลนักศึกษา!B30</f>
        <v/>
      </c>
      <c r="C29" s="284" t="str">
        <f>IF(B29="","",ข้อมูลนักศึกษา!C30)</f>
        <v/>
      </c>
      <c r="D29" s="284" t="str">
        <f>IF(B29="","",ข้อมูลนักศึกษา!D30)</f>
        <v/>
      </c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290">
        <f t="shared" si="0"/>
        <v>0</v>
      </c>
      <c r="U29" s="278" t="e">
        <f>(((E29*ข้อมูล!J34)+(F29*ข้อมูล!J35)+(P29*ข้อมูล!J36)+(Q29*ข้อมูล!J37)+(R29*ข้อมูล!J38)+(T29*ข้อมูล!J39))*100)/U1</f>
        <v>#DIV/0!</v>
      </c>
      <c r="V29" s="291" t="e">
        <f>(T29*100)/T3</f>
        <v>#DIV/0!</v>
      </c>
    </row>
    <row r="30" spans="2:22" ht="24">
      <c r="B30" s="275" t="str">
        <f>ข้อมูลนักศึกษา!B31</f>
        <v/>
      </c>
      <c r="C30" s="284" t="str">
        <f>IF(B30="","",ข้อมูลนักศึกษา!C31)</f>
        <v/>
      </c>
      <c r="D30" s="284" t="str">
        <f>IF(B30="","",ข้อมูลนักศึกษา!D31)</f>
        <v/>
      </c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290">
        <f t="shared" si="0"/>
        <v>0</v>
      </c>
      <c r="U30" s="278" t="e">
        <f>(((E30*ข้อมูล!J34)+(F30*ข้อมูล!J35)+(P30*ข้อมูล!J36)+(Q30*ข้อมูล!J37)+(R30*ข้อมูล!J38)+(T30*ข้อมูล!J39))*100)/U1</f>
        <v>#DIV/0!</v>
      </c>
      <c r="V30" s="291" t="e">
        <f>(T30*100)/T3</f>
        <v>#DIV/0!</v>
      </c>
    </row>
    <row r="31" spans="2:22" ht="24">
      <c r="B31" s="275" t="str">
        <f>ข้อมูลนักศึกษา!B32</f>
        <v/>
      </c>
      <c r="C31" s="284" t="str">
        <f>IF(B31="","",ข้อมูลนักศึกษา!C32)</f>
        <v/>
      </c>
      <c r="D31" s="284" t="str">
        <f>IF(B31="","",ข้อมูลนักศึกษา!D32)</f>
        <v/>
      </c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290">
        <f t="shared" si="0"/>
        <v>0</v>
      </c>
      <c r="U31" s="278" t="e">
        <f>(((E31*ข้อมูล!J34)+(F31*ข้อมูล!J35)+(P31*ข้อมูล!J36)+(Q31*ข้อมูล!J37)+(R31*ข้อมูล!J38)+(T31*ข้อมูล!J39))*100)/U1</f>
        <v>#DIV/0!</v>
      </c>
      <c r="V31" s="291" t="e">
        <f>(T31*100)/T3</f>
        <v>#DIV/0!</v>
      </c>
    </row>
    <row r="32" spans="2:22" ht="24">
      <c r="B32" s="275" t="str">
        <f>ข้อมูลนักศึกษา!B33</f>
        <v/>
      </c>
      <c r="C32" s="284" t="str">
        <f>IF(B32="","",ข้อมูลนักศึกษา!C33)</f>
        <v/>
      </c>
      <c r="D32" s="284" t="str">
        <f>IF(B32="","",ข้อมูลนักศึกษา!D33)</f>
        <v/>
      </c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290">
        <f t="shared" si="0"/>
        <v>0</v>
      </c>
      <c r="U32" s="278" t="e">
        <f>(((E32*ข้อมูล!J34)+(F32*ข้อมูล!J35)+(P32*ข้อมูล!J36)+(Q32*ข้อมูล!J37)+(R32*ข้อมูล!J38)+(T32*ข้อมูล!J39))*100)/U1</f>
        <v>#DIV/0!</v>
      </c>
      <c r="V32" s="291" t="e">
        <f>(T32*100)/T3</f>
        <v>#DIV/0!</v>
      </c>
    </row>
    <row r="33" spans="2:22" ht="24">
      <c r="B33" s="275" t="str">
        <f>ข้อมูลนักศึกษา!B34</f>
        <v/>
      </c>
      <c r="C33" s="284" t="str">
        <f>IF(B33="","",ข้อมูลนักศึกษา!C34)</f>
        <v/>
      </c>
      <c r="D33" s="284" t="str">
        <f>IF(B33="","",ข้อมูลนักศึกษา!D34)</f>
        <v/>
      </c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290">
        <f t="shared" si="0"/>
        <v>0</v>
      </c>
      <c r="U33" s="278" t="e">
        <f>(((E33*ข้อมูล!J34)+(F33*ข้อมูล!J35)+(P33*ข้อมูล!J36)+(Q33*ข้อมูล!J37)+(R33*ข้อมูล!J38)+(T33*ข้อมูล!J39))*100)/U1</f>
        <v>#DIV/0!</v>
      </c>
      <c r="V33" s="291" t="e">
        <f>(T33*100)/T3</f>
        <v>#DIV/0!</v>
      </c>
    </row>
    <row r="34" spans="2:22" ht="24">
      <c r="B34" s="275" t="str">
        <f>ข้อมูลนักศึกษา!B35</f>
        <v/>
      </c>
      <c r="C34" s="284" t="str">
        <f>IF(B34="","",ข้อมูลนักศึกษา!C35)</f>
        <v/>
      </c>
      <c r="D34" s="284" t="str">
        <f>IF(B34="","",ข้อมูลนักศึกษา!D35)</f>
        <v/>
      </c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290">
        <f t="shared" si="0"/>
        <v>0</v>
      </c>
      <c r="U34" s="278" t="e">
        <f>(((E34*ข้อมูล!J34)+(F34*ข้อมูล!J35)+(P34*ข้อมูล!J36)+(Q34*ข้อมูล!J37)+(R34*ข้อมูล!J38)+(T34*ข้อมูล!J39))*100)/U1</f>
        <v>#DIV/0!</v>
      </c>
      <c r="V34" s="291" t="e">
        <f>(T34*100)/T3</f>
        <v>#DIV/0!</v>
      </c>
    </row>
    <row r="35" spans="2:22" ht="24">
      <c r="B35" s="275" t="str">
        <f>ข้อมูลนักศึกษา!B36</f>
        <v/>
      </c>
      <c r="C35" s="284" t="str">
        <f>IF(B35="","",ข้อมูลนักศึกษา!C36)</f>
        <v/>
      </c>
      <c r="D35" s="284" t="str">
        <f>IF(B35="","",ข้อมูลนักศึกษา!D36)</f>
        <v/>
      </c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290">
        <f t="shared" si="0"/>
        <v>0</v>
      </c>
      <c r="U35" s="278" t="e">
        <f>(((E35*ข้อมูล!J34)+(F35*ข้อมูล!J35)+(P35*ข้อมูล!J36)+(Q35*ข้อมูล!J37)+(R35*ข้อมูล!J38)+(T35*ข้อมูล!J39))*100)/U1</f>
        <v>#DIV/0!</v>
      </c>
      <c r="V35" s="291" t="e">
        <f>(T35*100)/T3</f>
        <v>#DIV/0!</v>
      </c>
    </row>
    <row r="36" spans="2:22" ht="24">
      <c r="B36" s="275" t="str">
        <f>ข้อมูลนักศึกษา!B37</f>
        <v/>
      </c>
      <c r="C36" s="284" t="str">
        <f>IF(B36="","",ข้อมูลนักศึกษา!C37)</f>
        <v/>
      </c>
      <c r="D36" s="284" t="str">
        <f>IF(B36="","",ข้อมูลนักศึกษา!D37)</f>
        <v/>
      </c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290">
        <f t="shared" si="0"/>
        <v>0</v>
      </c>
      <c r="U36" s="278" t="e">
        <f>(((E36*ข้อมูล!J34)+(F36*ข้อมูล!J35)+(P36*ข้อมูล!J36)+(Q36*ข้อมูล!J37)+(R36*ข้อมูล!J38)+(T36*ข้อมูล!J39))*100)/U1</f>
        <v>#DIV/0!</v>
      </c>
      <c r="V36" s="291" t="e">
        <f>(T36*100)/T3</f>
        <v>#DIV/0!</v>
      </c>
    </row>
    <row r="37" spans="2:22" ht="24">
      <c r="B37" s="275" t="str">
        <f>ข้อมูลนักศึกษา!B38</f>
        <v/>
      </c>
      <c r="C37" s="284" t="str">
        <f>IF(B37="","",ข้อมูลนักศึกษา!C38)</f>
        <v/>
      </c>
      <c r="D37" s="284" t="str">
        <f>IF(B37="","",ข้อมูลนักศึกษา!D38)</f>
        <v/>
      </c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290">
        <f t="shared" si="0"/>
        <v>0</v>
      </c>
      <c r="U37" s="278" t="e">
        <f>(((E37*ข้อมูล!J34)+(F37*ข้อมูล!J35)+(P37*ข้อมูล!J36)+(Q37*ข้อมูล!J37)+(R37*ข้อมูล!J38)+(T37*ข้อมูล!J39))*100)/U1</f>
        <v>#DIV/0!</v>
      </c>
      <c r="V37" s="291" t="e">
        <f>(T37*100)/T3</f>
        <v>#DIV/0!</v>
      </c>
    </row>
    <row r="38" spans="2:22" ht="24">
      <c r="B38" s="275" t="str">
        <f>ข้อมูลนักศึกษา!B39</f>
        <v/>
      </c>
      <c r="C38" s="284" t="str">
        <f>IF(B38="","",ข้อมูลนักศึกษา!C39)</f>
        <v/>
      </c>
      <c r="D38" s="284" t="str">
        <f>IF(B38="","",ข้อมูลนักศึกษา!D39)</f>
        <v/>
      </c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290">
        <f t="shared" si="0"/>
        <v>0</v>
      </c>
      <c r="U38" s="278" t="e">
        <f>(((E38*ข้อมูล!J34)+(F38*ข้อมูล!J35)+(P38*ข้อมูล!J36)+(Q38*ข้อมูล!J37)+(R38*ข้อมูล!J38)+(T38*ข้อมูล!J39))*100)/U1</f>
        <v>#DIV/0!</v>
      </c>
      <c r="V38" s="291" t="e">
        <f>(T38*100)/T3</f>
        <v>#DIV/0!</v>
      </c>
    </row>
    <row r="39" spans="2:22" ht="24">
      <c r="B39" s="275" t="str">
        <f>ข้อมูลนักศึกษา!B40</f>
        <v/>
      </c>
      <c r="C39" s="284" t="str">
        <f>IF(B39="","",ข้อมูลนักศึกษา!C40)</f>
        <v/>
      </c>
      <c r="D39" s="284" t="str">
        <f>IF(B39="","",ข้อมูลนักศึกษา!D40)</f>
        <v/>
      </c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290">
        <f t="shared" si="0"/>
        <v>0</v>
      </c>
      <c r="U39" s="278" t="e">
        <f>(((E39*ข้อมูล!J34)+(F39*ข้อมูล!J35)+(P39*ข้อมูล!J36)+(Q39*ข้อมูล!J37)+(R39*ข้อมูล!J38)+(T39*ข้อมูล!J39))*100)/U1</f>
        <v>#DIV/0!</v>
      </c>
      <c r="V39" s="291" t="e">
        <f>(T39*100)/T3</f>
        <v>#DIV/0!</v>
      </c>
    </row>
    <row r="40" spans="2:22" ht="24">
      <c r="B40" s="275" t="str">
        <f>ข้อมูลนักศึกษา!B41</f>
        <v/>
      </c>
      <c r="C40" s="284" t="str">
        <f>IF(B40="","",ข้อมูลนักศึกษา!C41)</f>
        <v/>
      </c>
      <c r="D40" s="284" t="str">
        <f>IF(B40="","",ข้อมูลนักศึกษา!D41)</f>
        <v/>
      </c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290">
        <f t="shared" si="0"/>
        <v>0</v>
      </c>
      <c r="U40" s="278" t="e">
        <f>(((E40*ข้อมูล!J34)+(F40*ข้อมูล!J35)+(P40*ข้อมูล!J36)+(Q40*ข้อมูล!J37)+(R40*ข้อมูล!J38)+(T40*ข้อมูล!J39))*100)/U1</f>
        <v>#DIV/0!</v>
      </c>
      <c r="V40" s="291" t="e">
        <f>(T40*100)/T3</f>
        <v>#DIV/0!</v>
      </c>
    </row>
    <row r="41" spans="2:22" ht="24">
      <c r="B41" s="275" t="str">
        <f>ข้อมูลนักศึกษา!B42</f>
        <v/>
      </c>
      <c r="C41" s="284" t="str">
        <f>IF(B41="","",ข้อมูลนักศึกษา!C42)</f>
        <v/>
      </c>
      <c r="D41" s="284" t="str">
        <f>IF(B41="","",ข้อมูลนักศึกษา!D42)</f>
        <v/>
      </c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290">
        <f t="shared" si="0"/>
        <v>0</v>
      </c>
      <c r="U41" s="278" t="e">
        <f>(((E41*ข้อมูล!J34)+(F41*ข้อมูล!J35)+(P41*ข้อมูล!J36)+(Q41*ข้อมูล!J37)+(R41*ข้อมูล!J38)+(T41*ข้อมูล!J39))*100)/U1</f>
        <v>#DIV/0!</v>
      </c>
      <c r="V41" s="291" t="e">
        <f>(T41*100)/T3</f>
        <v>#DIV/0!</v>
      </c>
    </row>
    <row r="42" spans="2:22" ht="24">
      <c r="B42" s="275" t="str">
        <f>ข้อมูลนักศึกษา!B43</f>
        <v/>
      </c>
      <c r="C42" s="284" t="str">
        <f>IF(B42="","",ข้อมูลนักศึกษา!C43)</f>
        <v/>
      </c>
      <c r="D42" s="284" t="str">
        <f>IF(B42="","",ข้อมูลนักศึกษา!D43)</f>
        <v/>
      </c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290">
        <f t="shared" si="0"/>
        <v>0</v>
      </c>
      <c r="U42" s="278" t="e">
        <f>(((E42*ข้อมูล!J34)+(F42*ข้อมูล!J35)+(P42*ข้อมูล!J36)+(Q42*ข้อมูล!J37)+(R42*ข้อมูล!J38)+(T42*ข้อมูล!J39))*100)/U1</f>
        <v>#DIV/0!</v>
      </c>
      <c r="V42" s="291" t="e">
        <f>(T42*100)/T3</f>
        <v>#DIV/0!</v>
      </c>
    </row>
    <row r="43" spans="2:22" ht="24">
      <c r="B43" s="275" t="str">
        <f>ข้อมูลนักศึกษา!B44</f>
        <v/>
      </c>
      <c r="C43" s="284" t="str">
        <f>IF(B43="","",ข้อมูลนักศึกษา!C44)</f>
        <v/>
      </c>
      <c r="D43" s="284" t="str">
        <f>IF(B43="","",ข้อมูลนักศึกษา!D44)</f>
        <v/>
      </c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290">
        <f t="shared" si="0"/>
        <v>0</v>
      </c>
      <c r="U43" s="278" t="e">
        <f>(((E43*ข้อมูล!J34)+(F43*ข้อมูล!J35)+(P43*ข้อมูล!J36)+(Q43*ข้อมูล!J37)+(R43*ข้อมูล!J38)+(T43*ข้อมูล!J39))*100)/U1</f>
        <v>#DIV/0!</v>
      </c>
      <c r="V43" s="291" t="e">
        <f>(T43*100)/T3</f>
        <v>#DIV/0!</v>
      </c>
    </row>
    <row r="44" spans="2:22" ht="24">
      <c r="B44" s="275" t="str">
        <f>ข้อมูลนักศึกษา!B45</f>
        <v/>
      </c>
      <c r="C44" s="284" t="str">
        <f>IF(B44="","",ข้อมูลนักศึกษา!C45)</f>
        <v/>
      </c>
      <c r="D44" s="284" t="str">
        <f>IF(B44="","",ข้อมูลนักศึกษา!D45)</f>
        <v/>
      </c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290">
        <f t="shared" si="0"/>
        <v>0</v>
      </c>
      <c r="U44" s="278" t="e">
        <f>(((E44*ข้อมูล!J34)+(F44*ข้อมูล!J35)+(P44*ข้อมูล!J36)+(Q44*ข้อมูล!J37)+(R44*ข้อมูล!J38)+(T44*ข้อมูล!J39))*100)/U1</f>
        <v>#DIV/0!</v>
      </c>
      <c r="V44" s="291" t="e">
        <f>(T44*100)/T3</f>
        <v>#DIV/0!</v>
      </c>
    </row>
    <row r="45" spans="2:22" ht="24">
      <c r="B45" s="275" t="str">
        <f>ข้อมูลนักศึกษา!B46</f>
        <v/>
      </c>
      <c r="C45" s="284" t="str">
        <f>IF(B45="","",ข้อมูลนักศึกษา!C46)</f>
        <v/>
      </c>
      <c r="D45" s="284" t="str">
        <f>IF(B45="","",ข้อมูลนักศึกษา!D46)</f>
        <v/>
      </c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290">
        <f t="shared" si="0"/>
        <v>0</v>
      </c>
      <c r="U45" s="278" t="e">
        <f>(((E45*ข้อมูล!J34)+(F45*ข้อมูล!J35)+(P45*ข้อมูล!J36)+(Q45*ข้อมูล!J37)+(R45*ข้อมูล!J38)+(T45*ข้อมูล!J39))*100)/U1</f>
        <v>#DIV/0!</v>
      </c>
      <c r="V45" s="291" t="e">
        <f>(T45*100)/T3</f>
        <v>#DIV/0!</v>
      </c>
    </row>
    <row r="46" spans="2:22" ht="24">
      <c r="B46" s="275" t="str">
        <f>ข้อมูลนักศึกษา!B47</f>
        <v/>
      </c>
      <c r="C46" s="284" t="str">
        <f>IF(B46="","",ข้อมูลนักศึกษา!C47)</f>
        <v/>
      </c>
      <c r="D46" s="284" t="str">
        <f>IF(B46="","",ข้อมูลนักศึกษา!D47)</f>
        <v/>
      </c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290">
        <f t="shared" si="0"/>
        <v>0</v>
      </c>
      <c r="U46" s="278" t="e">
        <f>(((E46*ข้อมูล!J34)+(F46*ข้อมูล!J35)+(P46*ข้อมูล!J36)+(Q46*ข้อมูล!J37)+(R46*ข้อมูล!J38)+(T46*ข้อมูล!J39))*100)/U1</f>
        <v>#DIV/0!</v>
      </c>
      <c r="V46" s="291" t="e">
        <f>(T46*100)/T3</f>
        <v>#DIV/0!</v>
      </c>
    </row>
    <row r="47" spans="2:22" ht="24">
      <c r="B47" s="275" t="str">
        <f>ข้อมูลนักศึกษา!B48</f>
        <v/>
      </c>
      <c r="C47" s="284" t="str">
        <f>IF(B47="","",ข้อมูลนักศึกษา!C48)</f>
        <v/>
      </c>
      <c r="D47" s="284" t="str">
        <f>IF(B47="","",ข้อมูลนักศึกษา!D48)</f>
        <v/>
      </c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290">
        <f t="shared" si="0"/>
        <v>0</v>
      </c>
      <c r="U47" s="278" t="e">
        <f>(((E47*ข้อมูล!J34)+(F47*ข้อมูล!J35)+(P47*ข้อมูล!J36)+(Q47*ข้อมูล!J37)+(R47*ข้อมูล!J38)+(T47*ข้อมูล!J39))*100)/U1</f>
        <v>#DIV/0!</v>
      </c>
      <c r="V47" s="291" t="e">
        <f>(T47*100)/T3</f>
        <v>#DIV/0!</v>
      </c>
    </row>
    <row r="48" spans="2:22" ht="24">
      <c r="B48" s="275" t="str">
        <f>ข้อมูลนักศึกษา!B49</f>
        <v/>
      </c>
      <c r="C48" s="284" t="str">
        <f>IF(B48="","",ข้อมูลนักศึกษา!C49)</f>
        <v/>
      </c>
      <c r="D48" s="284" t="str">
        <f>IF(B48="","",ข้อมูลนักศึกษา!D49)</f>
        <v/>
      </c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290">
        <f t="shared" si="0"/>
        <v>0</v>
      </c>
      <c r="U48" s="278" t="e">
        <f>(((E48*ข้อมูล!J34)+(F48*ข้อมูล!J35)+(P48*ข้อมูล!J36)+(Q48*ข้อมูล!J37)+(R48*ข้อมูล!J38)+(T48*ข้อมูล!J39))*100)/U1</f>
        <v>#DIV/0!</v>
      </c>
      <c r="V48" s="291" t="e">
        <f>(T48*100)/T3</f>
        <v>#DIV/0!</v>
      </c>
    </row>
    <row r="49" spans="2:22" ht="24">
      <c r="B49" s="275" t="str">
        <f>ข้อมูลนักศึกษา!B50</f>
        <v/>
      </c>
      <c r="C49" s="284" t="str">
        <f>IF(B49="","",ข้อมูลนักศึกษา!C50)</f>
        <v/>
      </c>
      <c r="D49" s="284" t="str">
        <f>IF(B49="","",ข้อมูลนักศึกษา!D50)</f>
        <v/>
      </c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290">
        <f t="shared" si="0"/>
        <v>0</v>
      </c>
      <c r="U49" s="278" t="e">
        <f>(((E49*ข้อมูล!J34)+(F49*ข้อมูล!J35)+(P49*ข้อมูล!J36)+(Q49*ข้อมูล!J37)+(R49*ข้อมูล!J38)+(T49*ข้อมูล!J39))*100)/U1</f>
        <v>#DIV/0!</v>
      </c>
      <c r="V49" s="291" t="e">
        <f>(T49*100)/T3</f>
        <v>#DIV/0!</v>
      </c>
    </row>
    <row r="50" spans="2:22" ht="24">
      <c r="B50" s="275" t="str">
        <f>ข้อมูลนักศึกษา!B51</f>
        <v/>
      </c>
      <c r="C50" s="284" t="str">
        <f>IF(B50="","",ข้อมูลนักศึกษา!C51)</f>
        <v/>
      </c>
      <c r="D50" s="284" t="str">
        <f>IF(B50="","",ข้อมูลนักศึกษา!D51)</f>
        <v/>
      </c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290">
        <f t="shared" si="0"/>
        <v>0</v>
      </c>
      <c r="U50" s="278" t="e">
        <f>(((E50*ข้อมูล!J34)+(F50*ข้อมูล!J35)+(P50*ข้อมูล!J36)+(Q50*ข้อมูล!J37)+(R50*ข้อมูล!J38)+(T50*ข้อมูล!J39))*100)/U1</f>
        <v>#DIV/0!</v>
      </c>
      <c r="V50" s="291" t="e">
        <f>(T50*100)/T3</f>
        <v>#DIV/0!</v>
      </c>
    </row>
    <row r="51" spans="2:22" ht="24">
      <c r="B51" s="275" t="str">
        <f>ข้อมูลนักศึกษา!B52</f>
        <v/>
      </c>
      <c r="C51" s="284" t="str">
        <f>IF(B51="","",ข้อมูลนักศึกษา!C52)</f>
        <v/>
      </c>
      <c r="D51" s="284" t="str">
        <f>IF(B51="","",ข้อมูลนักศึกษา!D52)</f>
        <v/>
      </c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290">
        <f t="shared" si="0"/>
        <v>0</v>
      </c>
      <c r="U51" s="278" t="e">
        <f>(((E51*ข้อมูล!J34)+(F51*ข้อมูล!J35)+(P51*ข้อมูล!J36)+(Q51*ข้อมูล!J37)+(R51*ข้อมูล!J38)+(T51*ข้อมูล!J39))*100)/U1</f>
        <v>#DIV/0!</v>
      </c>
      <c r="V51" s="291" t="e">
        <f>(T51*100)/T3</f>
        <v>#DIV/0!</v>
      </c>
    </row>
    <row r="52" spans="2:22" ht="24">
      <c r="B52" s="275" t="str">
        <f>ข้อมูลนักศึกษา!B53</f>
        <v/>
      </c>
      <c r="C52" s="284" t="str">
        <f>IF(B52="","",ข้อมูลนักศึกษา!C53)</f>
        <v/>
      </c>
      <c r="D52" s="284" t="str">
        <f>IF(B52="","",ข้อมูลนักศึกษา!D53)</f>
        <v/>
      </c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290">
        <f t="shared" si="0"/>
        <v>0</v>
      </c>
      <c r="U52" s="278" t="e">
        <f>(((E52*ข้อมูล!J34)+(F52*ข้อมูล!J35)+(P52*ข้อมูล!J36)+(Q52*ข้อมูล!J37)+(R52*ข้อมูล!J38)+(T52*ข้อมูล!J39))*100)/U1</f>
        <v>#DIV/0!</v>
      </c>
      <c r="V52" s="291" t="e">
        <f>(T52*100)/T3</f>
        <v>#DIV/0!</v>
      </c>
    </row>
    <row r="53" spans="2:22" ht="24">
      <c r="B53" s="275" t="str">
        <f>ข้อมูลนักศึกษา!B54</f>
        <v/>
      </c>
      <c r="C53" s="284" t="str">
        <f>IF(B53="","",ข้อมูลนักศึกษา!C54)</f>
        <v/>
      </c>
      <c r="D53" s="284" t="str">
        <f>IF(B53="","",ข้อมูลนักศึกษา!D54)</f>
        <v/>
      </c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290">
        <f t="shared" si="0"/>
        <v>0</v>
      </c>
      <c r="U53" s="278" t="e">
        <f>(((E53*ข้อมูล!J34)+(F53*ข้อมูล!J35)+(P53*ข้อมูล!J36)+(Q53*ข้อมูล!J37)+(R53*ข้อมูล!J38)+(T53*ข้อมูล!J39))*100)/U1</f>
        <v>#DIV/0!</v>
      </c>
      <c r="V53" s="291" t="e">
        <f>(T53*100)/T3</f>
        <v>#DIV/0!</v>
      </c>
    </row>
    <row r="54" spans="2:22" ht="24">
      <c r="B54" s="275" t="str">
        <f>ข้อมูลนักศึกษา!B55</f>
        <v/>
      </c>
      <c r="C54" s="284" t="str">
        <f>IF(B54="","",ข้อมูลนักศึกษา!C55)</f>
        <v/>
      </c>
      <c r="D54" s="284" t="str">
        <f>IF(B54="","",ข้อมูลนักศึกษา!D55)</f>
        <v/>
      </c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290">
        <f t="shared" si="0"/>
        <v>0</v>
      </c>
      <c r="U54" s="278" t="e">
        <f>(((E54*ข้อมูล!J34)+(F54*ข้อมูล!J35)+(P54*ข้อมูล!J36)+(Q54*ข้อมูล!J37)+(R54*ข้อมูล!J38)+(T54*ข้อมูล!J39))*100)/U1</f>
        <v>#DIV/0!</v>
      </c>
      <c r="V54" s="291" t="e">
        <f>(T54*100)/T3</f>
        <v>#DIV/0!</v>
      </c>
    </row>
    <row r="55" spans="2:22" ht="24">
      <c r="B55" s="275" t="str">
        <f>ข้อมูลนักศึกษา!B56</f>
        <v/>
      </c>
      <c r="C55" s="284" t="str">
        <f>IF(B55="","",ข้อมูลนักศึกษา!C56)</f>
        <v/>
      </c>
      <c r="D55" s="284" t="str">
        <f>IF(B55="","",ข้อมูลนักศึกษา!D56)</f>
        <v/>
      </c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290">
        <f t="shared" si="0"/>
        <v>0</v>
      </c>
      <c r="U55" s="278" t="e">
        <f>(((E55*ข้อมูล!J34)+(F55*ข้อมูล!J35)+(P55*ข้อมูล!J36)+(Q55*ข้อมูล!J37)+(R55*ข้อมูล!J38)+(T55*ข้อมูล!J39))*100)/U1</f>
        <v>#DIV/0!</v>
      </c>
      <c r="V55" s="291" t="e">
        <f>(T55*100)/T3</f>
        <v>#DIV/0!</v>
      </c>
    </row>
    <row r="56" spans="2:22" ht="24">
      <c r="B56" s="275" t="str">
        <f>ข้อมูลนักศึกษา!B57</f>
        <v/>
      </c>
      <c r="C56" s="284" t="str">
        <f>IF(B56="","",ข้อมูลนักศึกษา!C57)</f>
        <v/>
      </c>
      <c r="D56" s="284" t="str">
        <f>IF(B56="","",ข้อมูลนักศึกษา!D57)</f>
        <v/>
      </c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290">
        <f t="shared" si="0"/>
        <v>0</v>
      </c>
      <c r="U56" s="278" t="e">
        <f>(((E56*ข้อมูล!J34)+(F56*ข้อมูล!J35)+(P56*ข้อมูล!J36)+(Q56*ข้อมูล!J37)+(R56*ข้อมูล!J38)+(T56*ข้อมูล!J39))*100)/U1</f>
        <v>#DIV/0!</v>
      </c>
      <c r="V56" s="291" t="e">
        <f>(T56*100)/T3</f>
        <v>#DIV/0!</v>
      </c>
    </row>
    <row r="57" spans="2:22" ht="24">
      <c r="B57" s="275" t="str">
        <f>ข้อมูลนักศึกษา!B58</f>
        <v/>
      </c>
      <c r="C57" s="284" t="str">
        <f>IF(B57="","",ข้อมูลนักศึกษา!C58)</f>
        <v/>
      </c>
      <c r="D57" s="284" t="str">
        <f>IF(B57="","",ข้อมูลนักศึกษา!D58)</f>
        <v/>
      </c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290">
        <f t="shared" si="0"/>
        <v>0</v>
      </c>
      <c r="U57" s="278" t="e">
        <f>(((E57*ข้อมูล!J34)+(F57*ข้อมูล!J35)+(P57*ข้อมูล!J36)+(Q57*ข้อมูล!J37)+(R57*ข้อมูล!J38)+(T57*ข้อมูล!J39))*100)/U1</f>
        <v>#DIV/0!</v>
      </c>
      <c r="V57" s="291" t="e">
        <f>(T57*100)/T3</f>
        <v>#DIV/0!</v>
      </c>
    </row>
    <row r="58" spans="2:22" ht="24">
      <c r="B58" s="275" t="str">
        <f>ข้อมูลนักศึกษา!B59</f>
        <v/>
      </c>
      <c r="C58" s="284" t="str">
        <f>IF(B58="","",ข้อมูลนักศึกษา!C59)</f>
        <v/>
      </c>
      <c r="D58" s="284" t="str">
        <f>IF(B58="","",ข้อมูลนักศึกษา!D59)</f>
        <v/>
      </c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290">
        <f t="shared" si="0"/>
        <v>0</v>
      </c>
      <c r="U58" s="278" t="e">
        <f>(((E58*ข้อมูล!J34)+(F58*ข้อมูล!J35)+(P58*ข้อมูล!J36)+(Q58*ข้อมูล!J37)+(R58*ข้อมูล!J38)+(T58*ข้อมูล!J39))*100)/U1</f>
        <v>#DIV/0!</v>
      </c>
      <c r="V58" s="291" t="e">
        <f>(T58*100)/T3</f>
        <v>#DIV/0!</v>
      </c>
    </row>
    <row r="59" spans="2:22" ht="24">
      <c r="B59" s="275" t="str">
        <f>ข้อมูลนักศึกษา!B60</f>
        <v/>
      </c>
      <c r="C59" s="284" t="str">
        <f>IF(B59="","",ข้อมูลนักศึกษา!C60)</f>
        <v/>
      </c>
      <c r="D59" s="284" t="str">
        <f>IF(B59="","",ข้อมูลนักศึกษา!D60)</f>
        <v/>
      </c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290">
        <f t="shared" si="0"/>
        <v>0</v>
      </c>
      <c r="U59" s="278" t="e">
        <f>(((E59*ข้อมูล!J34)+(F59*ข้อมูล!J35)+(P59*ข้อมูล!J36)+(Q59*ข้อมูล!J37)+(R59*ข้อมูล!J38)+(T59*ข้อมูล!J39))*100)/U1</f>
        <v>#DIV/0!</v>
      </c>
      <c r="V59" s="291" t="e">
        <f>(T59*100)/T3</f>
        <v>#DIV/0!</v>
      </c>
    </row>
    <row r="60" spans="2:22" ht="24">
      <c r="B60" s="275" t="str">
        <f>ข้อมูลนักศึกษา!B61</f>
        <v/>
      </c>
      <c r="C60" s="284" t="str">
        <f>IF(B60="","",ข้อมูลนักศึกษา!C61)</f>
        <v/>
      </c>
      <c r="D60" s="284" t="str">
        <f>IF(B60="","",ข้อมูลนักศึกษา!D61)</f>
        <v/>
      </c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290">
        <f t="shared" si="0"/>
        <v>0</v>
      </c>
      <c r="U60" s="278" t="e">
        <f>(((E60*ข้อมูล!J34)+(F60*ข้อมูล!J35)+(P60*ข้อมูล!J36)+(Q60*ข้อมูล!J37)+(R60*ข้อมูล!J38)+(T60*ข้อมูล!J39))*100)/U1</f>
        <v>#DIV/0!</v>
      </c>
      <c r="V60" s="291" t="e">
        <f>(T60*100)/T3</f>
        <v>#DIV/0!</v>
      </c>
    </row>
    <row r="61" spans="2:22" ht="24">
      <c r="B61" s="275" t="str">
        <f>ข้อมูลนักศึกษา!B62</f>
        <v/>
      </c>
      <c r="C61" s="284" t="str">
        <f>IF(B61="","",ข้อมูลนักศึกษา!C62)</f>
        <v/>
      </c>
      <c r="D61" s="284" t="str">
        <f>IF(B61="","",ข้อมูลนักศึกษา!D62)</f>
        <v/>
      </c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290">
        <f t="shared" si="0"/>
        <v>0</v>
      </c>
      <c r="U61" s="278" t="e">
        <f>(((E61*ข้อมูล!J34)+(F61*ข้อมูล!J35)+(P61*ข้อมูล!J36)+(Q61*ข้อมูล!J37)+(R61*ข้อมูล!J38)+(T61*ข้อมูล!J39))*100)/U1</f>
        <v>#DIV/0!</v>
      </c>
      <c r="V61" s="291" t="e">
        <f>(T61*100)/T3</f>
        <v>#DIV/0!</v>
      </c>
    </row>
    <row r="62" spans="2:22" ht="24">
      <c r="B62" s="275" t="str">
        <f>ข้อมูลนักศึกษา!B63</f>
        <v/>
      </c>
      <c r="C62" s="284" t="str">
        <f>IF(B62="","",ข้อมูลนักศึกษา!C63)</f>
        <v/>
      </c>
      <c r="D62" s="284" t="str">
        <f>IF(B62="","",ข้อมูลนักศึกษา!D63)</f>
        <v/>
      </c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290">
        <f t="shared" si="0"/>
        <v>0</v>
      </c>
      <c r="U62" s="278" t="e">
        <f>(((E62*ข้อมูล!J34)+(F62*ข้อมูล!J35)+(P62*ข้อมูล!J36)+(Q62*ข้อมูล!J37)+(R62*ข้อมูล!J38)+(T62*ข้อมูล!J39))*100)/U1</f>
        <v>#DIV/0!</v>
      </c>
      <c r="V62" s="291" t="e">
        <f>(T62*100)/T3</f>
        <v>#DIV/0!</v>
      </c>
    </row>
    <row r="63" spans="2:22" ht="24">
      <c r="B63" s="275" t="str">
        <f>ข้อมูลนักศึกษา!B64</f>
        <v/>
      </c>
      <c r="C63" s="284" t="str">
        <f>IF(B63="","",ข้อมูลนักศึกษา!C64)</f>
        <v/>
      </c>
      <c r="D63" s="284" t="str">
        <f>IF(B63="","",ข้อมูลนักศึกษา!D64)</f>
        <v/>
      </c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290">
        <f t="shared" si="0"/>
        <v>0</v>
      </c>
      <c r="U63" s="278" t="e">
        <f>(((E63*ข้อมูล!J34)+(F63*ข้อมูล!J35)+(P63*ข้อมูล!J36)+(Q63*ข้อมูล!J37)+(R63*ข้อมูล!J38)+(T63*ข้อมูล!J39))*100)/U1</f>
        <v>#DIV/0!</v>
      </c>
      <c r="V63" s="291" t="e">
        <f>(T63*100)/T3</f>
        <v>#DIV/0!</v>
      </c>
    </row>
    <row r="64" spans="2:22" ht="24">
      <c r="B64" s="275" t="str">
        <f>ข้อมูลนักศึกษา!B65</f>
        <v/>
      </c>
      <c r="C64" s="284" t="str">
        <f>IF(B64="","",ข้อมูลนักศึกษา!C65)</f>
        <v/>
      </c>
      <c r="D64" s="284" t="str">
        <f>IF(B64="","",ข้อมูลนักศึกษา!D65)</f>
        <v/>
      </c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290">
        <f t="shared" si="0"/>
        <v>0</v>
      </c>
      <c r="U64" s="278" t="e">
        <f>(((E64*ข้อมูล!J34)+(F64*ข้อมูล!J35)+(P64*ข้อมูล!J36)+(Q64*ข้อมูล!J37)+(R64*ข้อมูล!J38)+(T64*ข้อมูล!J39))*100)/U1</f>
        <v>#DIV/0!</v>
      </c>
      <c r="V64" s="291" t="e">
        <f>(T64*100)/T3</f>
        <v>#DIV/0!</v>
      </c>
    </row>
    <row r="65" spans="2:22" ht="24">
      <c r="B65" s="275" t="str">
        <f>ข้อมูลนักศึกษา!B66</f>
        <v/>
      </c>
      <c r="C65" s="284" t="str">
        <f>IF(B65="","",ข้อมูลนักศึกษา!C66)</f>
        <v/>
      </c>
      <c r="D65" s="284" t="str">
        <f>IF(B65="","",ข้อมูลนักศึกษา!D66)</f>
        <v/>
      </c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290">
        <f t="shared" si="0"/>
        <v>0</v>
      </c>
      <c r="U65" s="278" t="e">
        <f>(((E65*ข้อมูล!J34)+(F65*ข้อมูล!J35)+(P65*ข้อมูล!J36)+(Q65*ข้อมูล!J37)+(R65*ข้อมูล!J38)+(T65*ข้อมูล!J39))*100)/U1</f>
        <v>#DIV/0!</v>
      </c>
      <c r="V65" s="291" t="e">
        <f>(T65*100)/T3</f>
        <v>#DIV/0!</v>
      </c>
    </row>
    <row r="66" spans="2:22" ht="24">
      <c r="B66" s="275" t="str">
        <f>ข้อมูลนักศึกษา!B67</f>
        <v/>
      </c>
      <c r="C66" s="284" t="str">
        <f>IF(B66="","",ข้อมูลนักศึกษา!C67)</f>
        <v/>
      </c>
      <c r="D66" s="284" t="str">
        <f>IF(B66="","",ข้อมูลนักศึกษา!D67)</f>
        <v/>
      </c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290">
        <f t="shared" si="0"/>
        <v>0</v>
      </c>
      <c r="U66" s="278" t="e">
        <f>(((E66*ข้อมูล!J34)+(F66*ข้อมูล!J35)+(P66*ข้อมูล!J36)+(Q66*ข้อมูล!J37)+(R66*ข้อมูล!J38)+(T66*ข้อมูล!J39))*100)/U1</f>
        <v>#DIV/0!</v>
      </c>
      <c r="V66" s="291" t="e">
        <f>(T66*100)/T3</f>
        <v>#DIV/0!</v>
      </c>
    </row>
    <row r="67" spans="2:22" ht="24">
      <c r="B67" s="275" t="str">
        <f>ข้อมูลนักศึกษา!B68</f>
        <v/>
      </c>
      <c r="C67" s="284" t="str">
        <f>IF(B67="","",ข้อมูลนักศึกษา!C68)</f>
        <v/>
      </c>
      <c r="D67" s="284" t="str">
        <f>IF(B67="","",ข้อมูลนักศึกษา!D68)</f>
        <v/>
      </c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290">
        <f t="shared" si="0"/>
        <v>0</v>
      </c>
      <c r="U67" s="278" t="e">
        <f>(((E67*ข้อมูล!J34)+(F67*ข้อมูล!J35)+(P67*ข้อมูล!J36)+(Q67*ข้อมูล!J37)+(R67*ข้อมูล!J38)+(T67*ข้อมูล!J39))*100)/U1</f>
        <v>#DIV/0!</v>
      </c>
      <c r="V67" s="291" t="e">
        <f>(T67*100)/T3</f>
        <v>#DIV/0!</v>
      </c>
    </row>
    <row r="68" spans="2:22" ht="24">
      <c r="B68" s="275" t="str">
        <f>ข้อมูลนักศึกษา!B69</f>
        <v/>
      </c>
      <c r="C68" s="284" t="str">
        <f>IF(B68="","",ข้อมูลนักศึกษา!C69)</f>
        <v/>
      </c>
      <c r="D68" s="284" t="str">
        <f>IF(B68="","",ข้อมูลนักศึกษา!D69)</f>
        <v/>
      </c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290">
        <f t="shared" ref="T68:T72" si="1">SUM(E68:S68)</f>
        <v>0</v>
      </c>
      <c r="U68" s="278" t="e">
        <f>(((E68*ข้อมูล!J34)+(F68*ข้อมูล!J35)+(P68*ข้อมูล!J36)+(Q68*ข้อมูล!J37)+(R68*ข้อมูล!J38)+(T68*ข้อมูล!J39))*100)/U1</f>
        <v>#DIV/0!</v>
      </c>
      <c r="V68" s="291" t="e">
        <f>(T68*100)/T3</f>
        <v>#DIV/0!</v>
      </c>
    </row>
    <row r="69" spans="2:22" ht="24">
      <c r="B69" s="275" t="str">
        <f>ข้อมูลนักศึกษา!B70</f>
        <v/>
      </c>
      <c r="C69" s="284" t="str">
        <f>IF(B69="","",ข้อมูลนักศึกษา!C70)</f>
        <v/>
      </c>
      <c r="D69" s="284" t="str">
        <f>IF(B69="","",ข้อมูลนักศึกษา!D70)</f>
        <v/>
      </c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290">
        <f t="shared" si="1"/>
        <v>0</v>
      </c>
      <c r="U69" s="278" t="e">
        <f>(((E69*ข้อมูล!J34)+(F69*ข้อมูล!J35)+(P69*ข้อมูล!J36)+(Q69*ข้อมูล!J37)+(R69*ข้อมูล!J38)+(T69*ข้อมูล!J39))*100)/U1</f>
        <v>#DIV/0!</v>
      </c>
      <c r="V69" s="291" t="e">
        <f>(T69*100)/T3</f>
        <v>#DIV/0!</v>
      </c>
    </row>
    <row r="70" spans="2:22" ht="24">
      <c r="B70" s="275" t="str">
        <f>ข้อมูลนักศึกษา!B71</f>
        <v/>
      </c>
      <c r="C70" s="284" t="str">
        <f>IF(B70="","",ข้อมูลนักศึกษา!C71)</f>
        <v/>
      </c>
      <c r="D70" s="284" t="str">
        <f>IF(B70="","",ข้อมูลนักศึกษา!D71)</f>
        <v/>
      </c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290">
        <f t="shared" si="1"/>
        <v>0</v>
      </c>
      <c r="U70" s="278" t="e">
        <f>(((E70*ข้อมูล!J34)+(F70*ข้อมูล!J35)+(P70*ข้อมูล!J36)+(Q70*ข้อมูล!J37)+(R70*ข้อมูล!J38)+(T70*ข้อมูล!J39))*100)/U1</f>
        <v>#DIV/0!</v>
      </c>
      <c r="V70" s="291" t="e">
        <f>(T70*100)/T3</f>
        <v>#DIV/0!</v>
      </c>
    </row>
    <row r="71" spans="2:22" ht="24">
      <c r="B71" s="275" t="str">
        <f>ข้อมูลนักศึกษา!B72</f>
        <v/>
      </c>
      <c r="C71" s="284" t="str">
        <f>IF(B71="","",ข้อมูลนักศึกษา!C72)</f>
        <v/>
      </c>
      <c r="D71" s="284" t="str">
        <f>IF(B71="","",ข้อมูลนักศึกษา!D72)</f>
        <v/>
      </c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290">
        <f t="shared" si="1"/>
        <v>0</v>
      </c>
      <c r="U71" s="278" t="e">
        <f>(((E71*ข้อมูล!J34)+(F71*ข้อมูล!J35)+(P71*ข้อมูล!J36)+(Q71*ข้อมูล!J37)+(R71*ข้อมูล!J38)+(T71*ข้อมูล!J39))*100)/U1</f>
        <v>#DIV/0!</v>
      </c>
      <c r="V71" s="291" t="e">
        <f>(T71*100)/T3</f>
        <v>#DIV/0!</v>
      </c>
    </row>
    <row r="72" spans="2:22" ht="24">
      <c r="B72" s="275" t="str">
        <f>ข้อมูลนักศึกษา!B73</f>
        <v/>
      </c>
      <c r="C72" s="284" t="str">
        <f>IF(B72="","",ข้อมูลนักศึกษา!C73)</f>
        <v/>
      </c>
      <c r="D72" s="284" t="str">
        <f>IF(B72="","",ข้อมูลนักศึกษา!D73)</f>
        <v/>
      </c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290">
        <f t="shared" si="1"/>
        <v>0</v>
      </c>
      <c r="U72" s="278" t="e">
        <f>(((E72*ข้อมูล!J34)+(F72*ข้อมูล!J35)+(P72*ข้อมูล!J36)+(Q72*ข้อมูล!J37)+(R72*ข้อมูล!J38)+(T72*ข้อมูล!J39))*100)/U1</f>
        <v>#DIV/0!</v>
      </c>
      <c r="V72" s="291" t="e">
        <f>(T72*100)/T3</f>
        <v>#DIV/0!</v>
      </c>
    </row>
    <row r="73" spans="2:22" ht="24">
      <c r="B73" s="275" t="str">
        <f>ข้อมูลนักศึกษา!B74</f>
        <v/>
      </c>
      <c r="C73" s="284" t="str">
        <f>IF(B73="","",ข้อมูลนักศึกษา!C74)</f>
        <v/>
      </c>
      <c r="D73" s="284" t="str">
        <f>IF(B73="","",ข้อมูลนักศึกษา!D74)</f>
        <v/>
      </c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290">
        <f t="shared" ref="T73" si="2">SUM(E73:S73)</f>
        <v>0</v>
      </c>
      <c r="U73" s="278" t="e">
        <f>(((E73*ข้อมูล!J34)+(F73*ข้อมูล!J35)+(P73*ข้อมูล!J36)+(Q73*ข้อมูล!J37)+(R73*ข้อมูล!J38)+(T73*ข้อมูล!J39))*100)/U1</f>
        <v>#DIV/0!</v>
      </c>
      <c r="V73" s="291" t="e">
        <f>(T73*100)/T3</f>
        <v>#DIV/0!</v>
      </c>
    </row>
    <row r="74" spans="2:22" ht="24">
      <c r="B74" s="275" t="str">
        <f>ข้อมูลนักศึกษา!B75</f>
        <v/>
      </c>
      <c r="C74" s="284" t="str">
        <f>IF(B74="","",ข้อมูลนักศึกษา!C75)</f>
        <v/>
      </c>
      <c r="D74" s="284" t="str">
        <f>IF(B74="","",ข้อมูลนักศึกษา!D75)</f>
        <v/>
      </c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290">
        <f t="shared" ref="T74" si="3">SUM(E74:S74)</f>
        <v>0</v>
      </c>
      <c r="U74" s="278" t="e">
        <f>(((E74*ข้อมูล!J35)+(F74*ข้อมูล!J36)+(P74*ข้อมูล!J37)+(Q74*ข้อมูล!J38)+(R74*ข้อมูล!J39)+(T74*ข้อมูล!J40))*100)/U2</f>
        <v>#DIV/0!</v>
      </c>
      <c r="V74" s="291" t="e">
        <f>(T74*100)/T4</f>
        <v>#DIV/0!</v>
      </c>
    </row>
  </sheetData>
  <sheetProtection algorithmName="SHA-512" hashValue="yCsHV5vAspIxWAVyTj7LgXbiyYDCp+uxrQ3FiPVWA8+8wE7X79n6DeE9yW4a9RG2dWnSyvyNVwDNsfKJ45tX3A==" saltValue="/7SQJ5tzjQwpe5DGedPSFQ==" spinCount="100000" sheet="1" objects="1" scenarios="1" selectLockedCells="1"/>
  <mergeCells count="10">
    <mergeCell ref="W6:X6"/>
    <mergeCell ref="W5:Y5"/>
    <mergeCell ref="W7:Y7"/>
    <mergeCell ref="W8:Y8"/>
    <mergeCell ref="B1:B3"/>
    <mergeCell ref="C1:C3"/>
    <mergeCell ref="D1:D3"/>
    <mergeCell ref="E1:S1"/>
    <mergeCell ref="U3:Y3"/>
    <mergeCell ref="V1:X2"/>
  </mergeCells>
  <pageMargins left="0.7" right="0.7" top="0.75" bottom="0.75" header="0.3" footer="0.3"/>
  <drawing r:id="rId1"/>
  <picture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9" id="{54EBC85E-7582-4361-BE8B-31B3F74EAE8F}">
            <xm:f>ข้อมูล!$K$17=ข้อมูล!$L$31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E1:T74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  <pageSetUpPr fitToPage="1"/>
  </sheetPr>
  <dimension ref="B1:O74"/>
  <sheetViews>
    <sheetView showGridLines="0" showRowColHeaders="0" zoomScale="110" zoomScaleNormal="110" workbookViewId="0">
      <pane ySplit="3" topLeftCell="A4" activePane="bottomLeft" state="frozen"/>
      <selection activeCell="P22" sqref="P22"/>
      <selection pane="bottomLeft" activeCell="E4" sqref="E4"/>
    </sheetView>
  </sheetViews>
  <sheetFormatPr defaultColWidth="9" defaultRowHeight="21"/>
  <cols>
    <col min="1" max="1" width="5.1796875" style="270" customWidth="1"/>
    <col min="2" max="2" width="5.1796875" style="277" customWidth="1"/>
    <col min="3" max="3" width="14.7265625" style="270" customWidth="1"/>
    <col min="4" max="4" width="21.1796875" style="270" customWidth="1"/>
    <col min="5" max="5" width="5.1796875" style="270" customWidth="1"/>
    <col min="6" max="11" width="10.81640625" style="270" customWidth="1"/>
    <col min="12" max="12" width="8.26953125" style="292" customWidth="1"/>
    <col min="13" max="13" width="12.81640625" style="270" customWidth="1"/>
    <col min="14" max="15" width="8.26953125" style="270" customWidth="1"/>
    <col min="16" max="22" width="0" style="270" hidden="1" customWidth="1"/>
    <col min="23" max="16384" width="9" style="270"/>
  </cols>
  <sheetData>
    <row r="1" spans="2:15" s="269" customFormat="1" ht="18.75" customHeight="1">
      <c r="B1" s="481" t="s">
        <v>0</v>
      </c>
      <c r="C1" s="492" t="s">
        <v>1</v>
      </c>
      <c r="D1" s="492" t="s">
        <v>42</v>
      </c>
      <c r="E1" s="499" t="s">
        <v>143</v>
      </c>
      <c r="F1" s="482" t="s">
        <v>138</v>
      </c>
      <c r="G1" s="483"/>
      <c r="H1" s="483"/>
      <c r="I1" s="483"/>
      <c r="J1" s="483"/>
      <c r="K1" s="484"/>
      <c r="L1" s="498" t="str">
        <f>ข้อมูล!J18</f>
        <v>สอบปลายภาค</v>
      </c>
      <c r="M1" s="485"/>
      <c r="N1" s="485"/>
      <c r="O1" s="485"/>
    </row>
    <row r="2" spans="2:15" s="269" customFormat="1" ht="18.75" customHeight="1">
      <c r="B2" s="481"/>
      <c r="C2" s="492"/>
      <c r="D2" s="492"/>
      <c r="E2" s="499"/>
      <c r="F2" s="273" t="str">
        <f>IF(ข้อมูล!M18&gt;0,ข้อมูล!M2," ")</f>
        <v xml:space="preserve"> </v>
      </c>
      <c r="G2" s="273" t="str">
        <f>IF(ข้อมูล!N18&gt;0,ข้อมูล!N2," ")</f>
        <v xml:space="preserve"> </v>
      </c>
      <c r="H2" s="273" t="str">
        <f>IF(ข้อมูล!O18&gt;0,ข้อมูล!O2," ")</f>
        <v xml:space="preserve"> </v>
      </c>
      <c r="I2" s="273" t="str">
        <f>IF(ข้อมูล!P18&gt;0,ข้อมูล!P2," ")</f>
        <v xml:space="preserve"> </v>
      </c>
      <c r="J2" s="273" t="str">
        <f>IF(ข้อมูล!Q18&gt;0,ข้อมูล!Q2," ")</f>
        <v xml:space="preserve"> </v>
      </c>
      <c r="K2" s="273" t="str">
        <f>IF(ข้อมูล!R18&gt;0,ข้อมูล!R2," ")</f>
        <v xml:space="preserve"> </v>
      </c>
      <c r="L2" s="498"/>
      <c r="M2" s="485"/>
      <c r="N2" s="485"/>
      <c r="O2" s="485"/>
    </row>
    <row r="3" spans="2:15" s="269" customFormat="1" ht="18" customHeight="1">
      <c r="B3" s="481"/>
      <c r="C3" s="492"/>
      <c r="D3" s="492"/>
      <c r="E3" s="500"/>
      <c r="F3" s="273">
        <f>IF(ข้อมูล!M18&gt;0,ข้อมูล!M18,0)</f>
        <v>0</v>
      </c>
      <c r="G3" s="273">
        <f>IF(ข้อมูล!N18&gt;0,ข้อมูล!N18,0)</f>
        <v>0</v>
      </c>
      <c r="H3" s="273">
        <f>IF(ข้อมูล!O18&gt;0,ข้อมูล!O18,0)</f>
        <v>0</v>
      </c>
      <c r="I3" s="273">
        <f>IF(ข้อมูล!P18&gt;0,ข้อมูล!P18,0)</f>
        <v>0</v>
      </c>
      <c r="J3" s="273">
        <f>IF(ข้อมูล!Q18&gt;0,ข้อมูล!Q18,0)</f>
        <v>0</v>
      </c>
      <c r="K3" s="273">
        <f>IF(ข้อมูล!R18&gt;0,ข้อมูล!R18,0)</f>
        <v>0</v>
      </c>
      <c r="L3" s="498"/>
      <c r="M3" s="485"/>
      <c r="N3" s="485"/>
      <c r="O3" s="485"/>
    </row>
    <row r="4" spans="2:15">
      <c r="B4" s="275" t="str">
        <f>ข้อมูลนักศึกษา!B5</f>
        <v/>
      </c>
      <c r="C4" s="284" t="str">
        <f>IF(B4="","",ข้อมูลนักศึกษา!C5)</f>
        <v/>
      </c>
      <c r="D4" s="284" t="str">
        <f>IF(B4="","",ข้อมูลนักศึกษา!D5)</f>
        <v/>
      </c>
      <c r="E4" s="294"/>
      <c r="F4" s="34"/>
      <c r="G4" s="34"/>
      <c r="H4" s="34"/>
      <c r="I4" s="34"/>
      <c r="J4" s="34"/>
      <c r="K4" s="34"/>
      <c r="L4" s="295">
        <f>(SUM(F4:K4))</f>
        <v>0</v>
      </c>
    </row>
    <row r="5" spans="2:15">
      <c r="B5" s="275" t="str">
        <f>ข้อมูลนักศึกษา!B6</f>
        <v/>
      </c>
      <c r="C5" s="284" t="str">
        <f>IF(B5="","",ข้อมูลนักศึกษา!C6)</f>
        <v/>
      </c>
      <c r="D5" s="284" t="str">
        <f>IF(B5="","",ข้อมูลนักศึกษา!D6)</f>
        <v/>
      </c>
      <c r="E5" s="294"/>
      <c r="F5" s="34"/>
      <c r="G5" s="34"/>
      <c r="H5" s="34"/>
      <c r="I5" s="34"/>
      <c r="J5" s="34"/>
      <c r="K5" s="34"/>
      <c r="L5" s="295">
        <f t="shared" ref="L5:L68" si="0">(SUM(F5:K5))</f>
        <v>0</v>
      </c>
      <c r="M5" s="486" t="s">
        <v>74</v>
      </c>
      <c r="N5" s="486"/>
    </row>
    <row r="6" spans="2:15" ht="24">
      <c r="B6" s="275" t="str">
        <f>ข้อมูลนักศึกษา!B7</f>
        <v/>
      </c>
      <c r="C6" s="284" t="str">
        <f>IF(B6="","",ข้อมูลนักศึกษา!C7)</f>
        <v/>
      </c>
      <c r="D6" s="284" t="str">
        <f>IF(B6="","",ข้อมูลนักศึกษา!D7)</f>
        <v/>
      </c>
      <c r="E6" s="294"/>
      <c r="F6" s="34"/>
      <c r="G6" s="34"/>
      <c r="H6" s="34"/>
      <c r="I6" s="34"/>
      <c r="J6" s="34"/>
      <c r="K6" s="34"/>
      <c r="L6" s="295">
        <f t="shared" si="0"/>
        <v>0</v>
      </c>
      <c r="M6" s="489" t="s">
        <v>91</v>
      </c>
      <c r="N6" s="489"/>
    </row>
    <row r="7" spans="2:15">
      <c r="B7" s="275" t="str">
        <f>ข้อมูลนักศึกษา!B8</f>
        <v/>
      </c>
      <c r="C7" s="284" t="str">
        <f>IF(B7="","",ข้อมูลนักศึกษา!C8)</f>
        <v/>
      </c>
      <c r="D7" s="284" t="str">
        <f>IF(B7="","",ข้อมูลนักศึกษา!D8)</f>
        <v/>
      </c>
      <c r="E7" s="294"/>
      <c r="F7" s="34"/>
      <c r="G7" s="34"/>
      <c r="H7" s="34"/>
      <c r="I7" s="34"/>
      <c r="J7" s="34"/>
      <c r="K7" s="34"/>
      <c r="L7" s="295">
        <f t="shared" si="0"/>
        <v>0</v>
      </c>
      <c r="M7" s="486" t="s">
        <v>76</v>
      </c>
      <c r="N7" s="486"/>
    </row>
    <row r="8" spans="2:15">
      <c r="B8" s="275" t="str">
        <f>ข้อมูลนักศึกษา!B9</f>
        <v/>
      </c>
      <c r="C8" s="284" t="str">
        <f>IF(B8="","",ข้อมูลนักศึกษา!C9)</f>
        <v/>
      </c>
      <c r="D8" s="284" t="str">
        <f>IF(B8="","",ข้อมูลนักศึกษา!D9)</f>
        <v/>
      </c>
      <c r="E8" s="294"/>
      <c r="F8" s="34"/>
      <c r="G8" s="34"/>
      <c r="H8" s="34"/>
      <c r="I8" s="34"/>
      <c r="J8" s="34"/>
      <c r="K8" s="34"/>
      <c r="L8" s="295">
        <f t="shared" si="0"/>
        <v>0</v>
      </c>
      <c r="M8" s="491" t="s">
        <v>75</v>
      </c>
      <c r="N8" s="491"/>
    </row>
    <row r="9" spans="2:15">
      <c r="B9" s="275" t="str">
        <f>ข้อมูลนักศึกษา!B10</f>
        <v/>
      </c>
      <c r="C9" s="284" t="str">
        <f>IF(B9="","",ข้อมูลนักศึกษา!C10)</f>
        <v/>
      </c>
      <c r="D9" s="284" t="str">
        <f>IF(B9="","",ข้อมูลนักศึกษา!D10)</f>
        <v/>
      </c>
      <c r="E9" s="294"/>
      <c r="F9" s="34"/>
      <c r="G9" s="34"/>
      <c r="H9" s="34"/>
      <c r="I9" s="34"/>
      <c r="J9" s="34"/>
      <c r="K9" s="34"/>
      <c r="L9" s="295">
        <f t="shared" si="0"/>
        <v>0</v>
      </c>
    </row>
    <row r="10" spans="2:15" ht="21.75" customHeight="1">
      <c r="B10" s="275" t="str">
        <f>ข้อมูลนักศึกษา!B11</f>
        <v/>
      </c>
      <c r="C10" s="284" t="str">
        <f>IF(B10="","",ข้อมูลนักศึกษา!C11)</f>
        <v/>
      </c>
      <c r="D10" s="284" t="str">
        <f>IF(B10="","",ข้อมูลนักศึกษา!D11)</f>
        <v/>
      </c>
      <c r="E10" s="294"/>
      <c r="F10" s="34"/>
      <c r="G10" s="34"/>
      <c r="H10" s="34"/>
      <c r="I10" s="34"/>
      <c r="J10" s="34"/>
      <c r="K10" s="34"/>
      <c r="L10" s="295">
        <f t="shared" si="0"/>
        <v>0</v>
      </c>
      <c r="M10" s="497" t="s">
        <v>144</v>
      </c>
      <c r="N10" s="497"/>
    </row>
    <row r="11" spans="2:15">
      <c r="B11" s="275" t="str">
        <f>ข้อมูลนักศึกษา!B12</f>
        <v/>
      </c>
      <c r="C11" s="284" t="str">
        <f>IF(B11="","",ข้อมูลนักศึกษา!C12)</f>
        <v/>
      </c>
      <c r="D11" s="284" t="str">
        <f>IF(B11="","",ข้อมูลนักศึกษา!D12)</f>
        <v/>
      </c>
      <c r="E11" s="294"/>
      <c r="F11" s="34"/>
      <c r="G11" s="34"/>
      <c r="H11" s="34"/>
      <c r="I11" s="34"/>
      <c r="J11" s="34"/>
      <c r="K11" s="34"/>
      <c r="L11" s="295">
        <f t="shared" si="0"/>
        <v>0</v>
      </c>
      <c r="M11" s="497"/>
      <c r="N11" s="497"/>
    </row>
    <row r="12" spans="2:15">
      <c r="B12" s="275" t="str">
        <f>ข้อมูลนักศึกษา!B13</f>
        <v/>
      </c>
      <c r="C12" s="284" t="str">
        <f>IF(B12="","",ข้อมูลนักศึกษา!C13)</f>
        <v/>
      </c>
      <c r="D12" s="284" t="str">
        <f>IF(B12="","",ข้อมูลนักศึกษา!D13)</f>
        <v/>
      </c>
      <c r="E12" s="294"/>
      <c r="F12" s="34"/>
      <c r="G12" s="34"/>
      <c r="H12" s="34"/>
      <c r="I12" s="34"/>
      <c r="J12" s="34"/>
      <c r="K12" s="34"/>
      <c r="L12" s="295">
        <f t="shared" si="0"/>
        <v>0</v>
      </c>
      <c r="M12" s="497"/>
      <c r="N12" s="497"/>
    </row>
    <row r="13" spans="2:15">
      <c r="B13" s="275" t="str">
        <f>ข้อมูลนักศึกษา!B14</f>
        <v/>
      </c>
      <c r="C13" s="284" t="str">
        <f>IF(B13="","",ข้อมูลนักศึกษา!C14)</f>
        <v/>
      </c>
      <c r="D13" s="284" t="str">
        <f>IF(B13="","",ข้อมูลนักศึกษา!D14)</f>
        <v/>
      </c>
      <c r="E13" s="294"/>
      <c r="F13" s="34"/>
      <c r="G13" s="34"/>
      <c r="H13" s="34"/>
      <c r="I13" s="34"/>
      <c r="J13" s="34"/>
      <c r="K13" s="34"/>
      <c r="L13" s="295">
        <f t="shared" si="0"/>
        <v>0</v>
      </c>
      <c r="M13" s="497"/>
      <c r="N13" s="497"/>
    </row>
    <row r="14" spans="2:15">
      <c r="B14" s="275" t="str">
        <f>ข้อมูลนักศึกษา!B15</f>
        <v/>
      </c>
      <c r="C14" s="284" t="str">
        <f>IF(B14="","",ข้อมูลนักศึกษา!C15)</f>
        <v/>
      </c>
      <c r="D14" s="284" t="str">
        <f>IF(B14="","",ข้อมูลนักศึกษา!D15)</f>
        <v/>
      </c>
      <c r="E14" s="294"/>
      <c r="F14" s="34"/>
      <c r="G14" s="34"/>
      <c r="H14" s="34"/>
      <c r="I14" s="34"/>
      <c r="J14" s="34"/>
      <c r="K14" s="34"/>
      <c r="L14" s="295">
        <f t="shared" si="0"/>
        <v>0</v>
      </c>
      <c r="M14" s="293"/>
      <c r="N14" s="293"/>
    </row>
    <row r="15" spans="2:15">
      <c r="B15" s="275" t="str">
        <f>ข้อมูลนักศึกษา!B16</f>
        <v/>
      </c>
      <c r="C15" s="284" t="str">
        <f>IF(B15="","",ข้อมูลนักศึกษา!C16)</f>
        <v/>
      </c>
      <c r="D15" s="284" t="str">
        <f>IF(B15="","",ข้อมูลนักศึกษา!D16)</f>
        <v/>
      </c>
      <c r="E15" s="294"/>
      <c r="F15" s="34"/>
      <c r="G15" s="34"/>
      <c r="H15" s="34"/>
      <c r="I15" s="34"/>
      <c r="J15" s="34"/>
      <c r="K15" s="34"/>
      <c r="L15" s="295">
        <f t="shared" si="0"/>
        <v>0</v>
      </c>
    </row>
    <row r="16" spans="2:15">
      <c r="B16" s="275" t="str">
        <f>ข้อมูลนักศึกษา!B17</f>
        <v/>
      </c>
      <c r="C16" s="284" t="str">
        <f>IF(B16="","",ข้อมูลนักศึกษา!C17)</f>
        <v/>
      </c>
      <c r="D16" s="284" t="str">
        <f>IF(B16="","",ข้อมูลนักศึกษา!D17)</f>
        <v/>
      </c>
      <c r="E16" s="294"/>
      <c r="F16" s="34"/>
      <c r="G16" s="34"/>
      <c r="H16" s="34"/>
      <c r="I16" s="34"/>
      <c r="J16" s="34"/>
      <c r="K16" s="34"/>
      <c r="L16" s="295">
        <f t="shared" si="0"/>
        <v>0</v>
      </c>
    </row>
    <row r="17" spans="2:12">
      <c r="B17" s="275" t="str">
        <f>ข้อมูลนักศึกษา!B18</f>
        <v/>
      </c>
      <c r="C17" s="284" t="str">
        <f>IF(B17="","",ข้อมูลนักศึกษา!C18)</f>
        <v/>
      </c>
      <c r="D17" s="284" t="str">
        <f>IF(B17="","",ข้อมูลนักศึกษา!D18)</f>
        <v/>
      </c>
      <c r="E17" s="294"/>
      <c r="F17" s="34"/>
      <c r="G17" s="34"/>
      <c r="H17" s="34"/>
      <c r="I17" s="34"/>
      <c r="J17" s="34"/>
      <c r="K17" s="34"/>
      <c r="L17" s="295">
        <f t="shared" si="0"/>
        <v>0</v>
      </c>
    </row>
    <row r="18" spans="2:12">
      <c r="B18" s="275" t="str">
        <f>ข้อมูลนักศึกษา!B19</f>
        <v/>
      </c>
      <c r="C18" s="284" t="str">
        <f>IF(B18="","",ข้อมูลนักศึกษา!C19)</f>
        <v/>
      </c>
      <c r="D18" s="284" t="str">
        <f>IF(B18="","",ข้อมูลนักศึกษา!D19)</f>
        <v/>
      </c>
      <c r="E18" s="294"/>
      <c r="F18" s="34"/>
      <c r="G18" s="34"/>
      <c r="H18" s="34"/>
      <c r="I18" s="34"/>
      <c r="J18" s="34"/>
      <c r="K18" s="34"/>
      <c r="L18" s="295">
        <f t="shared" si="0"/>
        <v>0</v>
      </c>
    </row>
    <row r="19" spans="2:12">
      <c r="B19" s="275" t="str">
        <f>ข้อมูลนักศึกษา!B20</f>
        <v/>
      </c>
      <c r="C19" s="284" t="str">
        <f>IF(B19="","",ข้อมูลนักศึกษา!C20)</f>
        <v/>
      </c>
      <c r="D19" s="284" t="str">
        <f>IF(B19="","",ข้อมูลนักศึกษา!D20)</f>
        <v/>
      </c>
      <c r="E19" s="294"/>
      <c r="F19" s="34"/>
      <c r="G19" s="34"/>
      <c r="H19" s="34"/>
      <c r="I19" s="34"/>
      <c r="J19" s="34"/>
      <c r="K19" s="34"/>
      <c r="L19" s="295">
        <f t="shared" si="0"/>
        <v>0</v>
      </c>
    </row>
    <row r="20" spans="2:12">
      <c r="B20" s="275" t="str">
        <f>ข้อมูลนักศึกษา!B21</f>
        <v/>
      </c>
      <c r="C20" s="284" t="str">
        <f>IF(B20="","",ข้อมูลนักศึกษา!C21)</f>
        <v/>
      </c>
      <c r="D20" s="284" t="str">
        <f>IF(B20="","",ข้อมูลนักศึกษา!D21)</f>
        <v/>
      </c>
      <c r="E20" s="294"/>
      <c r="F20" s="34"/>
      <c r="G20" s="34"/>
      <c r="H20" s="34"/>
      <c r="I20" s="34"/>
      <c r="J20" s="34"/>
      <c r="K20" s="34"/>
      <c r="L20" s="295">
        <f t="shared" si="0"/>
        <v>0</v>
      </c>
    </row>
    <row r="21" spans="2:12">
      <c r="B21" s="275" t="str">
        <f>ข้อมูลนักศึกษา!B22</f>
        <v/>
      </c>
      <c r="C21" s="284" t="str">
        <f>IF(B21="","",ข้อมูลนักศึกษา!C22)</f>
        <v/>
      </c>
      <c r="D21" s="284" t="str">
        <f>IF(B21="","",ข้อมูลนักศึกษา!D22)</f>
        <v/>
      </c>
      <c r="E21" s="294"/>
      <c r="F21" s="34"/>
      <c r="G21" s="34"/>
      <c r="H21" s="34"/>
      <c r="I21" s="34"/>
      <c r="J21" s="34"/>
      <c r="K21" s="34"/>
      <c r="L21" s="295">
        <f t="shared" si="0"/>
        <v>0</v>
      </c>
    </row>
    <row r="22" spans="2:12">
      <c r="B22" s="275" t="str">
        <f>ข้อมูลนักศึกษา!B23</f>
        <v/>
      </c>
      <c r="C22" s="284" t="str">
        <f>IF(B22="","",ข้อมูลนักศึกษา!C23)</f>
        <v/>
      </c>
      <c r="D22" s="284" t="str">
        <f>IF(B22="","",ข้อมูลนักศึกษา!D23)</f>
        <v/>
      </c>
      <c r="E22" s="294"/>
      <c r="F22" s="34"/>
      <c r="G22" s="34"/>
      <c r="H22" s="34"/>
      <c r="I22" s="34"/>
      <c r="J22" s="34"/>
      <c r="K22" s="34"/>
      <c r="L22" s="295">
        <f t="shared" si="0"/>
        <v>0</v>
      </c>
    </row>
    <row r="23" spans="2:12">
      <c r="B23" s="275" t="str">
        <f>ข้อมูลนักศึกษา!B24</f>
        <v/>
      </c>
      <c r="C23" s="284" t="str">
        <f>IF(B23="","",ข้อมูลนักศึกษา!C24)</f>
        <v/>
      </c>
      <c r="D23" s="284" t="str">
        <f>IF(B23="","",ข้อมูลนักศึกษา!D24)</f>
        <v/>
      </c>
      <c r="E23" s="294"/>
      <c r="F23" s="34"/>
      <c r="G23" s="34"/>
      <c r="H23" s="34"/>
      <c r="I23" s="34"/>
      <c r="J23" s="34"/>
      <c r="K23" s="34"/>
      <c r="L23" s="295">
        <f t="shared" si="0"/>
        <v>0</v>
      </c>
    </row>
    <row r="24" spans="2:12">
      <c r="B24" s="275" t="str">
        <f>ข้อมูลนักศึกษา!B25</f>
        <v/>
      </c>
      <c r="C24" s="284" t="str">
        <f>IF(B24="","",ข้อมูลนักศึกษา!C25)</f>
        <v/>
      </c>
      <c r="D24" s="284" t="str">
        <f>IF(B24="","",ข้อมูลนักศึกษา!D25)</f>
        <v/>
      </c>
      <c r="E24" s="294"/>
      <c r="F24" s="34"/>
      <c r="G24" s="34"/>
      <c r="H24" s="34"/>
      <c r="I24" s="34"/>
      <c r="J24" s="34"/>
      <c r="K24" s="34"/>
      <c r="L24" s="295">
        <f t="shared" si="0"/>
        <v>0</v>
      </c>
    </row>
    <row r="25" spans="2:12">
      <c r="B25" s="275" t="str">
        <f>ข้อมูลนักศึกษา!B26</f>
        <v/>
      </c>
      <c r="C25" s="284" t="str">
        <f>IF(B25="","",ข้อมูลนักศึกษา!C26)</f>
        <v/>
      </c>
      <c r="D25" s="284" t="str">
        <f>IF(B25="","",ข้อมูลนักศึกษา!D26)</f>
        <v/>
      </c>
      <c r="E25" s="294"/>
      <c r="F25" s="34"/>
      <c r="G25" s="34"/>
      <c r="H25" s="34"/>
      <c r="I25" s="34"/>
      <c r="J25" s="34"/>
      <c r="K25" s="34"/>
      <c r="L25" s="295">
        <f t="shared" si="0"/>
        <v>0</v>
      </c>
    </row>
    <row r="26" spans="2:12">
      <c r="B26" s="275" t="str">
        <f>ข้อมูลนักศึกษา!B27</f>
        <v/>
      </c>
      <c r="C26" s="284" t="str">
        <f>IF(B26="","",ข้อมูลนักศึกษา!C27)</f>
        <v/>
      </c>
      <c r="D26" s="284" t="str">
        <f>IF(B26="","",ข้อมูลนักศึกษา!D27)</f>
        <v/>
      </c>
      <c r="E26" s="294"/>
      <c r="F26" s="34"/>
      <c r="G26" s="34"/>
      <c r="H26" s="34"/>
      <c r="I26" s="34"/>
      <c r="J26" s="34"/>
      <c r="K26" s="34"/>
      <c r="L26" s="295">
        <f t="shared" si="0"/>
        <v>0</v>
      </c>
    </row>
    <row r="27" spans="2:12">
      <c r="B27" s="275" t="str">
        <f>ข้อมูลนักศึกษา!B28</f>
        <v/>
      </c>
      <c r="C27" s="284" t="str">
        <f>IF(B27="","",ข้อมูลนักศึกษา!C28)</f>
        <v/>
      </c>
      <c r="D27" s="284" t="str">
        <f>IF(B27="","",ข้อมูลนักศึกษา!D28)</f>
        <v/>
      </c>
      <c r="E27" s="294"/>
      <c r="F27" s="34"/>
      <c r="G27" s="34"/>
      <c r="H27" s="34"/>
      <c r="I27" s="34"/>
      <c r="J27" s="34"/>
      <c r="K27" s="34"/>
      <c r="L27" s="295">
        <f t="shared" si="0"/>
        <v>0</v>
      </c>
    </row>
    <row r="28" spans="2:12">
      <c r="B28" s="275" t="str">
        <f>ข้อมูลนักศึกษา!B29</f>
        <v/>
      </c>
      <c r="C28" s="284" t="str">
        <f>IF(B28="","",ข้อมูลนักศึกษา!C29)</f>
        <v/>
      </c>
      <c r="D28" s="284" t="str">
        <f>IF(B28="","",ข้อมูลนักศึกษา!D29)</f>
        <v/>
      </c>
      <c r="E28" s="294"/>
      <c r="F28" s="34"/>
      <c r="G28" s="34"/>
      <c r="H28" s="34"/>
      <c r="I28" s="34"/>
      <c r="J28" s="34"/>
      <c r="K28" s="34"/>
      <c r="L28" s="295">
        <f t="shared" si="0"/>
        <v>0</v>
      </c>
    </row>
    <row r="29" spans="2:12">
      <c r="B29" s="275" t="str">
        <f>ข้อมูลนักศึกษา!B30</f>
        <v/>
      </c>
      <c r="C29" s="284" t="str">
        <f>IF(B29="","",ข้อมูลนักศึกษา!C30)</f>
        <v/>
      </c>
      <c r="D29" s="284" t="str">
        <f>IF(B29="","",ข้อมูลนักศึกษา!D30)</f>
        <v/>
      </c>
      <c r="E29" s="294"/>
      <c r="F29" s="34"/>
      <c r="G29" s="34"/>
      <c r="H29" s="34"/>
      <c r="I29" s="34"/>
      <c r="J29" s="34"/>
      <c r="K29" s="34"/>
      <c r="L29" s="295">
        <f t="shared" si="0"/>
        <v>0</v>
      </c>
    </row>
    <row r="30" spans="2:12">
      <c r="B30" s="275" t="str">
        <f>ข้อมูลนักศึกษา!B31</f>
        <v/>
      </c>
      <c r="C30" s="284" t="str">
        <f>IF(B30="","",ข้อมูลนักศึกษา!C31)</f>
        <v/>
      </c>
      <c r="D30" s="284" t="str">
        <f>IF(B30="","",ข้อมูลนักศึกษา!D31)</f>
        <v/>
      </c>
      <c r="E30" s="294"/>
      <c r="F30" s="34"/>
      <c r="G30" s="34"/>
      <c r="H30" s="34"/>
      <c r="I30" s="34"/>
      <c r="J30" s="34"/>
      <c r="K30" s="34"/>
      <c r="L30" s="295">
        <f t="shared" si="0"/>
        <v>0</v>
      </c>
    </row>
    <row r="31" spans="2:12">
      <c r="B31" s="275" t="str">
        <f>ข้อมูลนักศึกษา!B32</f>
        <v/>
      </c>
      <c r="C31" s="284" t="str">
        <f>IF(B31="","",ข้อมูลนักศึกษา!C32)</f>
        <v/>
      </c>
      <c r="D31" s="284" t="str">
        <f>IF(B31="","",ข้อมูลนักศึกษา!D32)</f>
        <v/>
      </c>
      <c r="E31" s="294"/>
      <c r="F31" s="34"/>
      <c r="G31" s="34"/>
      <c r="H31" s="34"/>
      <c r="I31" s="34"/>
      <c r="J31" s="34"/>
      <c r="K31" s="34"/>
      <c r="L31" s="295">
        <f t="shared" si="0"/>
        <v>0</v>
      </c>
    </row>
    <row r="32" spans="2:12">
      <c r="B32" s="275" t="str">
        <f>ข้อมูลนักศึกษา!B33</f>
        <v/>
      </c>
      <c r="C32" s="284" t="str">
        <f>IF(B32="","",ข้อมูลนักศึกษา!C33)</f>
        <v/>
      </c>
      <c r="D32" s="284" t="str">
        <f>IF(B32="","",ข้อมูลนักศึกษา!D33)</f>
        <v/>
      </c>
      <c r="E32" s="294"/>
      <c r="F32" s="34"/>
      <c r="G32" s="34"/>
      <c r="H32" s="34"/>
      <c r="I32" s="34"/>
      <c r="J32" s="34"/>
      <c r="K32" s="34"/>
      <c r="L32" s="295">
        <f t="shared" si="0"/>
        <v>0</v>
      </c>
    </row>
    <row r="33" spans="2:12">
      <c r="B33" s="275" t="str">
        <f>ข้อมูลนักศึกษา!B34</f>
        <v/>
      </c>
      <c r="C33" s="284" t="str">
        <f>IF(B33="","",ข้อมูลนักศึกษา!C34)</f>
        <v/>
      </c>
      <c r="D33" s="284" t="str">
        <f>IF(B33="","",ข้อมูลนักศึกษา!D34)</f>
        <v/>
      </c>
      <c r="E33" s="294"/>
      <c r="F33" s="34"/>
      <c r="G33" s="34"/>
      <c r="H33" s="34"/>
      <c r="I33" s="34"/>
      <c r="J33" s="34"/>
      <c r="K33" s="34"/>
      <c r="L33" s="295">
        <f t="shared" si="0"/>
        <v>0</v>
      </c>
    </row>
    <row r="34" spans="2:12">
      <c r="B34" s="275" t="str">
        <f>ข้อมูลนักศึกษา!B35</f>
        <v/>
      </c>
      <c r="C34" s="284" t="str">
        <f>IF(B34="","",ข้อมูลนักศึกษา!C35)</f>
        <v/>
      </c>
      <c r="D34" s="284" t="str">
        <f>IF(B34="","",ข้อมูลนักศึกษา!D35)</f>
        <v/>
      </c>
      <c r="E34" s="294"/>
      <c r="F34" s="34"/>
      <c r="G34" s="34"/>
      <c r="H34" s="34"/>
      <c r="I34" s="34"/>
      <c r="J34" s="34"/>
      <c r="K34" s="34"/>
      <c r="L34" s="295">
        <f t="shared" si="0"/>
        <v>0</v>
      </c>
    </row>
    <row r="35" spans="2:12">
      <c r="B35" s="275" t="str">
        <f>ข้อมูลนักศึกษา!B36</f>
        <v/>
      </c>
      <c r="C35" s="284" t="str">
        <f>IF(B35="","",ข้อมูลนักศึกษา!C36)</f>
        <v/>
      </c>
      <c r="D35" s="284" t="str">
        <f>IF(B35="","",ข้อมูลนักศึกษา!D36)</f>
        <v/>
      </c>
      <c r="E35" s="294"/>
      <c r="F35" s="34"/>
      <c r="G35" s="34"/>
      <c r="H35" s="34"/>
      <c r="I35" s="34"/>
      <c r="J35" s="34"/>
      <c r="K35" s="34"/>
      <c r="L35" s="295">
        <f t="shared" si="0"/>
        <v>0</v>
      </c>
    </row>
    <row r="36" spans="2:12">
      <c r="B36" s="275" t="str">
        <f>ข้อมูลนักศึกษา!B37</f>
        <v/>
      </c>
      <c r="C36" s="284" t="str">
        <f>IF(B36="","",ข้อมูลนักศึกษา!C37)</f>
        <v/>
      </c>
      <c r="D36" s="284" t="str">
        <f>IF(B36="","",ข้อมูลนักศึกษา!D37)</f>
        <v/>
      </c>
      <c r="E36" s="294"/>
      <c r="F36" s="34"/>
      <c r="G36" s="34"/>
      <c r="H36" s="34"/>
      <c r="I36" s="34"/>
      <c r="J36" s="34"/>
      <c r="K36" s="34"/>
      <c r="L36" s="295">
        <f t="shared" si="0"/>
        <v>0</v>
      </c>
    </row>
    <row r="37" spans="2:12">
      <c r="B37" s="275" t="str">
        <f>ข้อมูลนักศึกษา!B38</f>
        <v/>
      </c>
      <c r="C37" s="284" t="str">
        <f>IF(B37="","",ข้อมูลนักศึกษา!C38)</f>
        <v/>
      </c>
      <c r="D37" s="284" t="str">
        <f>IF(B37="","",ข้อมูลนักศึกษา!D38)</f>
        <v/>
      </c>
      <c r="E37" s="294"/>
      <c r="F37" s="34"/>
      <c r="G37" s="34"/>
      <c r="H37" s="34"/>
      <c r="I37" s="34"/>
      <c r="J37" s="34"/>
      <c r="K37" s="34"/>
      <c r="L37" s="295">
        <f t="shared" si="0"/>
        <v>0</v>
      </c>
    </row>
    <row r="38" spans="2:12">
      <c r="B38" s="275" t="str">
        <f>ข้อมูลนักศึกษา!B39</f>
        <v/>
      </c>
      <c r="C38" s="284" t="str">
        <f>IF(B38="","",ข้อมูลนักศึกษา!C39)</f>
        <v/>
      </c>
      <c r="D38" s="284" t="str">
        <f>IF(B38="","",ข้อมูลนักศึกษา!D39)</f>
        <v/>
      </c>
      <c r="E38" s="294"/>
      <c r="F38" s="34"/>
      <c r="G38" s="34"/>
      <c r="H38" s="34"/>
      <c r="I38" s="34"/>
      <c r="J38" s="34"/>
      <c r="K38" s="34"/>
      <c r="L38" s="295">
        <f t="shared" si="0"/>
        <v>0</v>
      </c>
    </row>
    <row r="39" spans="2:12">
      <c r="B39" s="275" t="str">
        <f>ข้อมูลนักศึกษา!B40</f>
        <v/>
      </c>
      <c r="C39" s="284" t="str">
        <f>IF(B39="","",ข้อมูลนักศึกษา!C40)</f>
        <v/>
      </c>
      <c r="D39" s="284" t="str">
        <f>IF(B39="","",ข้อมูลนักศึกษา!D40)</f>
        <v/>
      </c>
      <c r="E39" s="294"/>
      <c r="F39" s="34"/>
      <c r="G39" s="34"/>
      <c r="H39" s="34"/>
      <c r="I39" s="34"/>
      <c r="J39" s="34"/>
      <c r="K39" s="34"/>
      <c r="L39" s="295">
        <f t="shared" si="0"/>
        <v>0</v>
      </c>
    </row>
    <row r="40" spans="2:12">
      <c r="B40" s="275" t="str">
        <f>ข้อมูลนักศึกษา!B41</f>
        <v/>
      </c>
      <c r="C40" s="284" t="str">
        <f>IF(B40="","",ข้อมูลนักศึกษา!C41)</f>
        <v/>
      </c>
      <c r="D40" s="284" t="str">
        <f>IF(B40="","",ข้อมูลนักศึกษา!D41)</f>
        <v/>
      </c>
      <c r="E40" s="294"/>
      <c r="F40" s="34"/>
      <c r="G40" s="34"/>
      <c r="H40" s="34"/>
      <c r="I40" s="34"/>
      <c r="J40" s="34"/>
      <c r="K40" s="34"/>
      <c r="L40" s="295">
        <f t="shared" si="0"/>
        <v>0</v>
      </c>
    </row>
    <row r="41" spans="2:12">
      <c r="B41" s="275" t="str">
        <f>ข้อมูลนักศึกษา!B42</f>
        <v/>
      </c>
      <c r="C41" s="284" t="str">
        <f>IF(B41="","",ข้อมูลนักศึกษา!C42)</f>
        <v/>
      </c>
      <c r="D41" s="284" t="str">
        <f>IF(B41="","",ข้อมูลนักศึกษา!D42)</f>
        <v/>
      </c>
      <c r="E41" s="294"/>
      <c r="F41" s="34"/>
      <c r="G41" s="34"/>
      <c r="H41" s="34"/>
      <c r="I41" s="34"/>
      <c r="J41" s="34"/>
      <c r="K41" s="34"/>
      <c r="L41" s="295">
        <f t="shared" si="0"/>
        <v>0</v>
      </c>
    </row>
    <row r="42" spans="2:12">
      <c r="B42" s="275" t="str">
        <f>ข้อมูลนักศึกษา!B43</f>
        <v/>
      </c>
      <c r="C42" s="284" t="str">
        <f>IF(B42="","",ข้อมูลนักศึกษา!C43)</f>
        <v/>
      </c>
      <c r="D42" s="284" t="str">
        <f>IF(B42="","",ข้อมูลนักศึกษา!D43)</f>
        <v/>
      </c>
      <c r="E42" s="294"/>
      <c r="F42" s="34"/>
      <c r="G42" s="34"/>
      <c r="H42" s="34"/>
      <c r="I42" s="34"/>
      <c r="J42" s="34"/>
      <c r="K42" s="34"/>
      <c r="L42" s="295">
        <f t="shared" si="0"/>
        <v>0</v>
      </c>
    </row>
    <row r="43" spans="2:12">
      <c r="B43" s="275" t="str">
        <f>ข้อมูลนักศึกษา!B44</f>
        <v/>
      </c>
      <c r="C43" s="284" t="str">
        <f>IF(B43="","",ข้อมูลนักศึกษา!C44)</f>
        <v/>
      </c>
      <c r="D43" s="284" t="str">
        <f>IF(B43="","",ข้อมูลนักศึกษา!D44)</f>
        <v/>
      </c>
      <c r="E43" s="294"/>
      <c r="F43" s="34"/>
      <c r="G43" s="34"/>
      <c r="H43" s="34"/>
      <c r="I43" s="34"/>
      <c r="J43" s="34"/>
      <c r="K43" s="34"/>
      <c r="L43" s="295">
        <f t="shared" si="0"/>
        <v>0</v>
      </c>
    </row>
    <row r="44" spans="2:12">
      <c r="B44" s="275" t="str">
        <f>ข้อมูลนักศึกษา!B45</f>
        <v/>
      </c>
      <c r="C44" s="284" t="str">
        <f>IF(B44="","",ข้อมูลนักศึกษา!C45)</f>
        <v/>
      </c>
      <c r="D44" s="284" t="str">
        <f>IF(B44="","",ข้อมูลนักศึกษา!D45)</f>
        <v/>
      </c>
      <c r="E44" s="294"/>
      <c r="F44" s="34"/>
      <c r="G44" s="34"/>
      <c r="H44" s="34"/>
      <c r="I44" s="34"/>
      <c r="J44" s="34"/>
      <c r="K44" s="34"/>
      <c r="L44" s="295">
        <f t="shared" si="0"/>
        <v>0</v>
      </c>
    </row>
    <row r="45" spans="2:12">
      <c r="B45" s="275" t="str">
        <f>ข้อมูลนักศึกษา!B46</f>
        <v/>
      </c>
      <c r="C45" s="284" t="str">
        <f>IF(B45="","",ข้อมูลนักศึกษา!C46)</f>
        <v/>
      </c>
      <c r="D45" s="284" t="str">
        <f>IF(B45="","",ข้อมูลนักศึกษา!D46)</f>
        <v/>
      </c>
      <c r="E45" s="294"/>
      <c r="F45" s="34"/>
      <c r="G45" s="34"/>
      <c r="H45" s="34"/>
      <c r="I45" s="34"/>
      <c r="J45" s="34"/>
      <c r="K45" s="34"/>
      <c r="L45" s="295">
        <f t="shared" si="0"/>
        <v>0</v>
      </c>
    </row>
    <row r="46" spans="2:12">
      <c r="B46" s="275" t="str">
        <f>ข้อมูลนักศึกษา!B47</f>
        <v/>
      </c>
      <c r="C46" s="284" t="str">
        <f>IF(B46="","",ข้อมูลนักศึกษา!C47)</f>
        <v/>
      </c>
      <c r="D46" s="284" t="str">
        <f>IF(B46="","",ข้อมูลนักศึกษา!D47)</f>
        <v/>
      </c>
      <c r="E46" s="294"/>
      <c r="F46" s="34"/>
      <c r="G46" s="34"/>
      <c r="H46" s="34"/>
      <c r="I46" s="34"/>
      <c r="J46" s="34"/>
      <c r="K46" s="34"/>
      <c r="L46" s="295">
        <f t="shared" si="0"/>
        <v>0</v>
      </c>
    </row>
    <row r="47" spans="2:12">
      <c r="B47" s="275" t="str">
        <f>ข้อมูลนักศึกษา!B48</f>
        <v/>
      </c>
      <c r="C47" s="284" t="str">
        <f>IF(B47="","",ข้อมูลนักศึกษา!C48)</f>
        <v/>
      </c>
      <c r="D47" s="284" t="str">
        <f>IF(B47="","",ข้อมูลนักศึกษา!D48)</f>
        <v/>
      </c>
      <c r="E47" s="294"/>
      <c r="F47" s="34"/>
      <c r="G47" s="34"/>
      <c r="H47" s="34"/>
      <c r="I47" s="34"/>
      <c r="J47" s="34"/>
      <c r="K47" s="34"/>
      <c r="L47" s="295">
        <f t="shared" si="0"/>
        <v>0</v>
      </c>
    </row>
    <row r="48" spans="2:12">
      <c r="B48" s="275" t="str">
        <f>ข้อมูลนักศึกษา!B49</f>
        <v/>
      </c>
      <c r="C48" s="284" t="str">
        <f>IF(B48="","",ข้อมูลนักศึกษา!C49)</f>
        <v/>
      </c>
      <c r="D48" s="284" t="str">
        <f>IF(B48="","",ข้อมูลนักศึกษา!D49)</f>
        <v/>
      </c>
      <c r="E48" s="294"/>
      <c r="F48" s="34"/>
      <c r="G48" s="34"/>
      <c r="H48" s="34"/>
      <c r="I48" s="34"/>
      <c r="J48" s="34"/>
      <c r="K48" s="34"/>
      <c r="L48" s="295">
        <f t="shared" si="0"/>
        <v>0</v>
      </c>
    </row>
    <row r="49" spans="2:12">
      <c r="B49" s="275" t="str">
        <f>ข้อมูลนักศึกษา!B50</f>
        <v/>
      </c>
      <c r="C49" s="284" t="str">
        <f>IF(B49="","",ข้อมูลนักศึกษา!C50)</f>
        <v/>
      </c>
      <c r="D49" s="284" t="str">
        <f>IF(B49="","",ข้อมูลนักศึกษา!D50)</f>
        <v/>
      </c>
      <c r="E49" s="294"/>
      <c r="F49" s="34"/>
      <c r="G49" s="34"/>
      <c r="H49" s="34"/>
      <c r="I49" s="34"/>
      <c r="J49" s="34"/>
      <c r="K49" s="34"/>
      <c r="L49" s="295">
        <f t="shared" si="0"/>
        <v>0</v>
      </c>
    </row>
    <row r="50" spans="2:12">
      <c r="B50" s="275" t="str">
        <f>ข้อมูลนักศึกษา!B51</f>
        <v/>
      </c>
      <c r="C50" s="284" t="str">
        <f>IF(B50="","",ข้อมูลนักศึกษา!C51)</f>
        <v/>
      </c>
      <c r="D50" s="284" t="str">
        <f>IF(B50="","",ข้อมูลนักศึกษา!D51)</f>
        <v/>
      </c>
      <c r="E50" s="294"/>
      <c r="F50" s="34"/>
      <c r="G50" s="34"/>
      <c r="H50" s="34"/>
      <c r="I50" s="34"/>
      <c r="J50" s="34"/>
      <c r="K50" s="34"/>
      <c r="L50" s="295">
        <f t="shared" si="0"/>
        <v>0</v>
      </c>
    </row>
    <row r="51" spans="2:12">
      <c r="B51" s="275" t="str">
        <f>ข้อมูลนักศึกษา!B52</f>
        <v/>
      </c>
      <c r="C51" s="284" t="str">
        <f>IF(B51="","",ข้อมูลนักศึกษา!C52)</f>
        <v/>
      </c>
      <c r="D51" s="284" t="str">
        <f>IF(B51="","",ข้อมูลนักศึกษา!D52)</f>
        <v/>
      </c>
      <c r="E51" s="294"/>
      <c r="F51" s="34"/>
      <c r="G51" s="34"/>
      <c r="H51" s="34"/>
      <c r="I51" s="34"/>
      <c r="J51" s="34"/>
      <c r="K51" s="34"/>
      <c r="L51" s="295">
        <f t="shared" si="0"/>
        <v>0</v>
      </c>
    </row>
    <row r="52" spans="2:12">
      <c r="B52" s="275" t="str">
        <f>ข้อมูลนักศึกษา!B53</f>
        <v/>
      </c>
      <c r="C52" s="284" t="str">
        <f>IF(B52="","",ข้อมูลนักศึกษา!C53)</f>
        <v/>
      </c>
      <c r="D52" s="284" t="str">
        <f>IF(B52="","",ข้อมูลนักศึกษา!D53)</f>
        <v/>
      </c>
      <c r="E52" s="294"/>
      <c r="F52" s="34"/>
      <c r="G52" s="34"/>
      <c r="H52" s="34"/>
      <c r="I52" s="34"/>
      <c r="J52" s="34"/>
      <c r="K52" s="34"/>
      <c r="L52" s="295">
        <f t="shared" si="0"/>
        <v>0</v>
      </c>
    </row>
    <row r="53" spans="2:12">
      <c r="B53" s="275" t="str">
        <f>ข้อมูลนักศึกษา!B54</f>
        <v/>
      </c>
      <c r="C53" s="284" t="str">
        <f>IF(B53="","",ข้อมูลนักศึกษา!C54)</f>
        <v/>
      </c>
      <c r="D53" s="284" t="str">
        <f>IF(B53="","",ข้อมูลนักศึกษา!D54)</f>
        <v/>
      </c>
      <c r="E53" s="294"/>
      <c r="F53" s="34"/>
      <c r="G53" s="34"/>
      <c r="H53" s="34"/>
      <c r="I53" s="34"/>
      <c r="J53" s="34"/>
      <c r="K53" s="34"/>
      <c r="L53" s="295">
        <f t="shared" si="0"/>
        <v>0</v>
      </c>
    </row>
    <row r="54" spans="2:12">
      <c r="B54" s="275" t="str">
        <f>ข้อมูลนักศึกษา!B55</f>
        <v/>
      </c>
      <c r="C54" s="284" t="str">
        <f>IF(B54="","",ข้อมูลนักศึกษา!C55)</f>
        <v/>
      </c>
      <c r="D54" s="284" t="str">
        <f>IF(B54="","",ข้อมูลนักศึกษา!D55)</f>
        <v/>
      </c>
      <c r="E54" s="294"/>
      <c r="F54" s="34"/>
      <c r="G54" s="34"/>
      <c r="H54" s="34"/>
      <c r="I54" s="34"/>
      <c r="J54" s="34"/>
      <c r="K54" s="34"/>
      <c r="L54" s="295">
        <f t="shared" si="0"/>
        <v>0</v>
      </c>
    </row>
    <row r="55" spans="2:12">
      <c r="B55" s="275" t="str">
        <f>ข้อมูลนักศึกษา!B56</f>
        <v/>
      </c>
      <c r="C55" s="284" t="str">
        <f>IF(B55="","",ข้อมูลนักศึกษา!C56)</f>
        <v/>
      </c>
      <c r="D55" s="284" t="str">
        <f>IF(B55="","",ข้อมูลนักศึกษา!D56)</f>
        <v/>
      </c>
      <c r="E55" s="294"/>
      <c r="F55" s="34"/>
      <c r="G55" s="34"/>
      <c r="H55" s="34"/>
      <c r="I55" s="34"/>
      <c r="J55" s="34"/>
      <c r="K55" s="34"/>
      <c r="L55" s="295">
        <f t="shared" si="0"/>
        <v>0</v>
      </c>
    </row>
    <row r="56" spans="2:12">
      <c r="B56" s="275" t="str">
        <f>ข้อมูลนักศึกษา!B57</f>
        <v/>
      </c>
      <c r="C56" s="284" t="str">
        <f>IF(B56="","",ข้อมูลนักศึกษา!C57)</f>
        <v/>
      </c>
      <c r="D56" s="284" t="str">
        <f>IF(B56="","",ข้อมูลนักศึกษา!D57)</f>
        <v/>
      </c>
      <c r="E56" s="294"/>
      <c r="F56" s="34"/>
      <c r="G56" s="34"/>
      <c r="H56" s="34"/>
      <c r="I56" s="34"/>
      <c r="J56" s="34"/>
      <c r="K56" s="34"/>
      <c r="L56" s="295">
        <f t="shared" si="0"/>
        <v>0</v>
      </c>
    </row>
    <row r="57" spans="2:12">
      <c r="B57" s="275" t="str">
        <f>ข้อมูลนักศึกษา!B58</f>
        <v/>
      </c>
      <c r="C57" s="284" t="str">
        <f>IF(B57="","",ข้อมูลนักศึกษา!C58)</f>
        <v/>
      </c>
      <c r="D57" s="284" t="str">
        <f>IF(B57="","",ข้อมูลนักศึกษา!D58)</f>
        <v/>
      </c>
      <c r="E57" s="294"/>
      <c r="F57" s="34"/>
      <c r="G57" s="34"/>
      <c r="H57" s="34"/>
      <c r="I57" s="34"/>
      <c r="J57" s="34"/>
      <c r="K57" s="34"/>
      <c r="L57" s="295">
        <f t="shared" si="0"/>
        <v>0</v>
      </c>
    </row>
    <row r="58" spans="2:12">
      <c r="B58" s="275" t="str">
        <f>ข้อมูลนักศึกษา!B59</f>
        <v/>
      </c>
      <c r="C58" s="284" t="str">
        <f>IF(B58="","",ข้อมูลนักศึกษา!C59)</f>
        <v/>
      </c>
      <c r="D58" s="284" t="str">
        <f>IF(B58="","",ข้อมูลนักศึกษา!D59)</f>
        <v/>
      </c>
      <c r="E58" s="294"/>
      <c r="F58" s="34"/>
      <c r="G58" s="34"/>
      <c r="H58" s="34"/>
      <c r="I58" s="34"/>
      <c r="J58" s="34"/>
      <c r="K58" s="34"/>
      <c r="L58" s="295">
        <f t="shared" si="0"/>
        <v>0</v>
      </c>
    </row>
    <row r="59" spans="2:12">
      <c r="B59" s="275" t="str">
        <f>ข้อมูลนักศึกษา!B60</f>
        <v/>
      </c>
      <c r="C59" s="284" t="str">
        <f>IF(B59="","",ข้อมูลนักศึกษา!C60)</f>
        <v/>
      </c>
      <c r="D59" s="284" t="str">
        <f>IF(B59="","",ข้อมูลนักศึกษา!D60)</f>
        <v/>
      </c>
      <c r="E59" s="294"/>
      <c r="F59" s="34"/>
      <c r="G59" s="34"/>
      <c r="H59" s="34"/>
      <c r="I59" s="34"/>
      <c r="J59" s="34"/>
      <c r="K59" s="34"/>
      <c r="L59" s="295">
        <f t="shared" si="0"/>
        <v>0</v>
      </c>
    </row>
    <row r="60" spans="2:12">
      <c r="B60" s="275" t="str">
        <f>ข้อมูลนักศึกษา!B61</f>
        <v/>
      </c>
      <c r="C60" s="284" t="str">
        <f>IF(B60="","",ข้อมูลนักศึกษา!C61)</f>
        <v/>
      </c>
      <c r="D60" s="284" t="str">
        <f>IF(B60="","",ข้อมูลนักศึกษา!D61)</f>
        <v/>
      </c>
      <c r="E60" s="294"/>
      <c r="F60" s="34"/>
      <c r="G60" s="34"/>
      <c r="H60" s="34"/>
      <c r="I60" s="34"/>
      <c r="J60" s="34"/>
      <c r="K60" s="34"/>
      <c r="L60" s="295">
        <f t="shared" si="0"/>
        <v>0</v>
      </c>
    </row>
    <row r="61" spans="2:12">
      <c r="B61" s="275" t="str">
        <f>ข้อมูลนักศึกษา!B62</f>
        <v/>
      </c>
      <c r="C61" s="284" t="str">
        <f>IF(B61="","",ข้อมูลนักศึกษา!C62)</f>
        <v/>
      </c>
      <c r="D61" s="284" t="str">
        <f>IF(B61="","",ข้อมูลนักศึกษา!D62)</f>
        <v/>
      </c>
      <c r="E61" s="294"/>
      <c r="F61" s="34"/>
      <c r="G61" s="34"/>
      <c r="H61" s="34"/>
      <c r="I61" s="34"/>
      <c r="J61" s="34"/>
      <c r="K61" s="34"/>
      <c r="L61" s="295">
        <f t="shared" si="0"/>
        <v>0</v>
      </c>
    </row>
    <row r="62" spans="2:12">
      <c r="B62" s="275" t="str">
        <f>ข้อมูลนักศึกษา!B63</f>
        <v/>
      </c>
      <c r="C62" s="284" t="str">
        <f>IF(B62="","",ข้อมูลนักศึกษา!C63)</f>
        <v/>
      </c>
      <c r="D62" s="284" t="str">
        <f>IF(B62="","",ข้อมูลนักศึกษา!D63)</f>
        <v/>
      </c>
      <c r="E62" s="294"/>
      <c r="F62" s="34"/>
      <c r="G62" s="34"/>
      <c r="H62" s="34"/>
      <c r="I62" s="34"/>
      <c r="J62" s="34"/>
      <c r="K62" s="34"/>
      <c r="L62" s="295">
        <f t="shared" si="0"/>
        <v>0</v>
      </c>
    </row>
    <row r="63" spans="2:12">
      <c r="B63" s="275" t="str">
        <f>ข้อมูลนักศึกษา!B64</f>
        <v/>
      </c>
      <c r="C63" s="284" t="str">
        <f>IF(B63="","",ข้อมูลนักศึกษา!C64)</f>
        <v/>
      </c>
      <c r="D63" s="284" t="str">
        <f>IF(B63="","",ข้อมูลนักศึกษา!D64)</f>
        <v/>
      </c>
      <c r="E63" s="294"/>
      <c r="F63" s="34"/>
      <c r="G63" s="34"/>
      <c r="H63" s="34"/>
      <c r="I63" s="34"/>
      <c r="J63" s="34"/>
      <c r="K63" s="34"/>
      <c r="L63" s="295">
        <f t="shared" si="0"/>
        <v>0</v>
      </c>
    </row>
    <row r="64" spans="2:12">
      <c r="B64" s="275" t="str">
        <f>ข้อมูลนักศึกษา!B65</f>
        <v/>
      </c>
      <c r="C64" s="284" t="str">
        <f>IF(B64="","",ข้อมูลนักศึกษา!C65)</f>
        <v/>
      </c>
      <c r="D64" s="284" t="str">
        <f>IF(B64="","",ข้อมูลนักศึกษา!D65)</f>
        <v/>
      </c>
      <c r="E64" s="294"/>
      <c r="F64" s="34"/>
      <c r="G64" s="34"/>
      <c r="H64" s="34"/>
      <c r="I64" s="34"/>
      <c r="J64" s="34"/>
      <c r="K64" s="34"/>
      <c r="L64" s="295">
        <f t="shared" si="0"/>
        <v>0</v>
      </c>
    </row>
    <row r="65" spans="2:12">
      <c r="B65" s="275" t="str">
        <f>ข้อมูลนักศึกษา!B66</f>
        <v/>
      </c>
      <c r="C65" s="284" t="str">
        <f>IF(B65="","",ข้อมูลนักศึกษา!C66)</f>
        <v/>
      </c>
      <c r="D65" s="284" t="str">
        <f>IF(B65="","",ข้อมูลนักศึกษา!D66)</f>
        <v/>
      </c>
      <c r="E65" s="294"/>
      <c r="F65" s="34"/>
      <c r="G65" s="34"/>
      <c r="H65" s="34"/>
      <c r="I65" s="34"/>
      <c r="J65" s="34"/>
      <c r="K65" s="34"/>
      <c r="L65" s="295">
        <f t="shared" si="0"/>
        <v>0</v>
      </c>
    </row>
    <row r="66" spans="2:12">
      <c r="B66" s="275" t="str">
        <f>ข้อมูลนักศึกษา!B67</f>
        <v/>
      </c>
      <c r="C66" s="284" t="str">
        <f>IF(B66="","",ข้อมูลนักศึกษา!C67)</f>
        <v/>
      </c>
      <c r="D66" s="284" t="str">
        <f>IF(B66="","",ข้อมูลนักศึกษา!D67)</f>
        <v/>
      </c>
      <c r="E66" s="294"/>
      <c r="F66" s="34"/>
      <c r="G66" s="34"/>
      <c r="H66" s="34"/>
      <c r="I66" s="34"/>
      <c r="J66" s="34"/>
      <c r="K66" s="34"/>
      <c r="L66" s="295">
        <f t="shared" si="0"/>
        <v>0</v>
      </c>
    </row>
    <row r="67" spans="2:12">
      <c r="B67" s="275" t="str">
        <f>ข้อมูลนักศึกษา!B68</f>
        <v/>
      </c>
      <c r="C67" s="284" t="str">
        <f>IF(B67="","",ข้อมูลนักศึกษา!C68)</f>
        <v/>
      </c>
      <c r="D67" s="284" t="str">
        <f>IF(B67="","",ข้อมูลนักศึกษา!D68)</f>
        <v/>
      </c>
      <c r="E67" s="294"/>
      <c r="F67" s="34"/>
      <c r="G67" s="34"/>
      <c r="H67" s="34"/>
      <c r="I67" s="34"/>
      <c r="J67" s="34"/>
      <c r="K67" s="34"/>
      <c r="L67" s="295">
        <f t="shared" si="0"/>
        <v>0</v>
      </c>
    </row>
    <row r="68" spans="2:12">
      <c r="B68" s="275" t="str">
        <f>ข้อมูลนักศึกษา!B69</f>
        <v/>
      </c>
      <c r="C68" s="284" t="str">
        <f>IF(B68="","",ข้อมูลนักศึกษา!C69)</f>
        <v/>
      </c>
      <c r="D68" s="284" t="str">
        <f>IF(B68="","",ข้อมูลนักศึกษา!D69)</f>
        <v/>
      </c>
      <c r="E68" s="294"/>
      <c r="F68" s="34"/>
      <c r="G68" s="34"/>
      <c r="H68" s="34"/>
      <c r="I68" s="34"/>
      <c r="J68" s="34"/>
      <c r="K68" s="34"/>
      <c r="L68" s="295">
        <f t="shared" si="0"/>
        <v>0</v>
      </c>
    </row>
    <row r="69" spans="2:12">
      <c r="B69" s="275" t="str">
        <f>ข้อมูลนักศึกษา!B70</f>
        <v/>
      </c>
      <c r="C69" s="284" t="str">
        <f>IF(B69="","",ข้อมูลนักศึกษา!C70)</f>
        <v/>
      </c>
      <c r="D69" s="284" t="str">
        <f>IF(B69="","",ข้อมูลนักศึกษา!D70)</f>
        <v/>
      </c>
      <c r="E69" s="294"/>
      <c r="F69" s="34"/>
      <c r="G69" s="34"/>
      <c r="H69" s="34"/>
      <c r="I69" s="34"/>
      <c r="J69" s="34"/>
      <c r="K69" s="34"/>
      <c r="L69" s="295">
        <f t="shared" ref="L69:L74" si="1">(SUM(F69:K69))</f>
        <v>0</v>
      </c>
    </row>
    <row r="70" spans="2:12">
      <c r="B70" s="275" t="str">
        <f>ข้อมูลนักศึกษา!B71</f>
        <v/>
      </c>
      <c r="C70" s="284" t="str">
        <f>IF(B70="","",ข้อมูลนักศึกษา!C71)</f>
        <v/>
      </c>
      <c r="D70" s="284" t="str">
        <f>IF(B70="","",ข้อมูลนักศึกษา!D71)</f>
        <v/>
      </c>
      <c r="E70" s="294"/>
      <c r="F70" s="34"/>
      <c r="G70" s="34"/>
      <c r="H70" s="34"/>
      <c r="I70" s="34"/>
      <c r="J70" s="34"/>
      <c r="K70" s="34"/>
      <c r="L70" s="295">
        <f t="shared" si="1"/>
        <v>0</v>
      </c>
    </row>
    <row r="71" spans="2:12">
      <c r="B71" s="275" t="str">
        <f>ข้อมูลนักศึกษา!B72</f>
        <v/>
      </c>
      <c r="C71" s="284" t="str">
        <f>IF(B71="","",ข้อมูลนักศึกษา!C72)</f>
        <v/>
      </c>
      <c r="D71" s="284" t="str">
        <f>IF(B71="","",ข้อมูลนักศึกษา!D72)</f>
        <v/>
      </c>
      <c r="E71" s="294"/>
      <c r="F71" s="34"/>
      <c r="G71" s="34"/>
      <c r="H71" s="34"/>
      <c r="I71" s="34"/>
      <c r="J71" s="34"/>
      <c r="K71" s="34"/>
      <c r="L71" s="295">
        <f t="shared" si="1"/>
        <v>0</v>
      </c>
    </row>
    <row r="72" spans="2:12">
      <c r="B72" s="275" t="str">
        <f>ข้อมูลนักศึกษา!B73</f>
        <v/>
      </c>
      <c r="C72" s="284" t="str">
        <f>IF(B72="","",ข้อมูลนักศึกษา!C73)</f>
        <v/>
      </c>
      <c r="D72" s="284" t="str">
        <f>IF(B72="","",ข้อมูลนักศึกษา!D73)</f>
        <v/>
      </c>
      <c r="E72" s="294"/>
      <c r="F72" s="34"/>
      <c r="G72" s="34"/>
      <c r="H72" s="34"/>
      <c r="I72" s="34"/>
      <c r="J72" s="34"/>
      <c r="K72" s="34"/>
      <c r="L72" s="295">
        <f t="shared" si="1"/>
        <v>0</v>
      </c>
    </row>
    <row r="73" spans="2:12">
      <c r="B73" s="275" t="str">
        <f>ข้อมูลนักศึกษา!B74</f>
        <v/>
      </c>
      <c r="C73" s="284" t="str">
        <f>IF(B73="","",ข้อมูลนักศึกษา!C74)</f>
        <v/>
      </c>
      <c r="D73" s="284" t="str">
        <f>IF(B73="","",ข้อมูลนักศึกษา!D74)</f>
        <v/>
      </c>
      <c r="E73" s="294"/>
      <c r="F73" s="34"/>
      <c r="G73" s="34"/>
      <c r="H73" s="34"/>
      <c r="I73" s="34"/>
      <c r="J73" s="34"/>
      <c r="K73" s="34"/>
      <c r="L73" s="295">
        <f t="shared" si="1"/>
        <v>0</v>
      </c>
    </row>
    <row r="74" spans="2:12">
      <c r="B74" s="275" t="str">
        <f>ข้อมูลนักศึกษา!B75</f>
        <v/>
      </c>
      <c r="C74" s="284" t="str">
        <f>IF(B74="","",ข้อมูลนักศึกษา!C75)</f>
        <v/>
      </c>
      <c r="D74" s="284" t="str">
        <f>IF(B74="","",ข้อมูลนักศึกษา!D75)</f>
        <v/>
      </c>
      <c r="E74" s="294"/>
      <c r="F74" s="34"/>
      <c r="G74" s="34"/>
      <c r="H74" s="34"/>
      <c r="I74" s="34"/>
      <c r="J74" s="34"/>
      <c r="K74" s="34"/>
      <c r="L74" s="295">
        <f t="shared" si="1"/>
        <v>0</v>
      </c>
    </row>
  </sheetData>
  <sheetProtection algorithmName="SHA-512" hashValue="5D7FWU4PyUrfXrI3vJ5aWzAsmm/SoMtTLXwHiLOUAv1zfPgNHIzC6oBeGfykxYcspCr9WBqWKF02LGEbY7V46w==" saltValue="ldyxYrGqDYwAVIGOPb8LQA==" spinCount="100000" sheet="1" objects="1" scenarios="1" selectLockedCells="1"/>
  <mergeCells count="11">
    <mergeCell ref="B1:B3"/>
    <mergeCell ref="C1:C3"/>
    <mergeCell ref="D1:D3"/>
    <mergeCell ref="F1:K1"/>
    <mergeCell ref="L1:O3"/>
    <mergeCell ref="E1:E3"/>
    <mergeCell ref="M10:N13"/>
    <mergeCell ref="M5:N5"/>
    <mergeCell ref="M6:N6"/>
    <mergeCell ref="M7:N7"/>
    <mergeCell ref="M8:N8"/>
  </mergeCells>
  <conditionalFormatting sqref="F3:K3">
    <cfRule type="cellIs" dxfId="62" priority="13" operator="equal">
      <formula>0</formula>
    </cfRule>
    <cfRule type="cellIs" dxfId="61" priority="14" operator="greaterThan">
      <formula>0</formula>
    </cfRule>
  </conditionalFormatting>
  <conditionalFormatting sqref="F2">
    <cfRule type="notContainsBlanks" dxfId="60" priority="12">
      <formula>LEN(TRIM(F2))&gt;0</formula>
    </cfRule>
  </conditionalFormatting>
  <conditionalFormatting sqref="G2">
    <cfRule type="notContainsBlanks" dxfId="59" priority="11">
      <formula>LEN(TRIM(G2))&gt;0</formula>
    </cfRule>
  </conditionalFormatting>
  <conditionalFormatting sqref="H2">
    <cfRule type="notContainsBlanks" dxfId="58" priority="10">
      <formula>LEN(TRIM(H2))&gt;0</formula>
    </cfRule>
  </conditionalFormatting>
  <conditionalFormatting sqref="I2">
    <cfRule type="notContainsBlanks" dxfId="57" priority="9">
      <formula>LEN(TRIM(I2))&gt;0</formula>
    </cfRule>
  </conditionalFormatting>
  <conditionalFormatting sqref="J2">
    <cfRule type="notContainsBlanks" dxfId="56" priority="8">
      <formula>LEN(TRIM(J2))&gt;0</formula>
    </cfRule>
  </conditionalFormatting>
  <conditionalFormatting sqref="K2">
    <cfRule type="notContainsBlanks" dxfId="55" priority="7">
      <formula>LEN(TRIM(K2))&gt;0</formula>
    </cfRule>
  </conditionalFormatting>
  <conditionalFormatting sqref="F4:F74">
    <cfRule type="cellIs" dxfId="54" priority="6" operator="lessThan">
      <formula>$F$3/2</formula>
    </cfRule>
  </conditionalFormatting>
  <conditionalFormatting sqref="G4:G74">
    <cfRule type="cellIs" dxfId="53" priority="5" operator="lessThan">
      <formula>$G$3/2</formula>
    </cfRule>
  </conditionalFormatting>
  <conditionalFormatting sqref="H4:H74">
    <cfRule type="cellIs" dxfId="52" priority="4" operator="lessThan">
      <formula>$H$3/2</formula>
    </cfRule>
  </conditionalFormatting>
  <conditionalFormatting sqref="I4:I71">
    <cfRule type="cellIs" dxfId="51" priority="3" operator="lessThan">
      <formula>$I$3/2</formula>
    </cfRule>
  </conditionalFormatting>
  <conditionalFormatting sqref="J4:J74">
    <cfRule type="cellIs" dxfId="50" priority="2" operator="lessThan">
      <formula>$J$3/2</formula>
    </cfRule>
  </conditionalFormatting>
  <conditionalFormatting sqref="K4:K74">
    <cfRule type="cellIs" dxfId="49" priority="1" operator="lessThan">
      <formula>$K$3/2</formula>
    </cfRule>
  </conditionalFormatting>
  <pageMargins left="0.7" right="0.7" top="0.75" bottom="0.75" header="0.3" footer="0.3"/>
  <pageSetup paperSize="9" scale="60" fitToHeight="0" orientation="portrait" r:id="rId1"/>
  <drawing r:id="rId2"/>
  <picture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B1:P74"/>
  <sheetViews>
    <sheetView showGridLines="0" showRowColHeaders="0" zoomScale="120" zoomScaleNormal="120" workbookViewId="0">
      <pane ySplit="3" topLeftCell="A4" activePane="bottomLeft" state="frozen"/>
      <selection activeCell="P22" sqref="P22"/>
      <selection pane="bottomLeft" activeCell="E5" sqref="E5"/>
    </sheetView>
  </sheetViews>
  <sheetFormatPr defaultColWidth="9" defaultRowHeight="21"/>
  <cols>
    <col min="1" max="1" width="5.1796875" style="270" customWidth="1"/>
    <col min="2" max="2" width="5.1796875" style="277" customWidth="1"/>
    <col min="3" max="3" width="14.7265625" style="270" customWidth="1"/>
    <col min="4" max="4" width="21.1796875" style="270" customWidth="1"/>
    <col min="5" max="14" width="4.1796875" style="270" customWidth="1"/>
    <col min="15" max="15" width="5.81640625" style="277" customWidth="1"/>
    <col min="16" max="16384" width="9" style="270"/>
  </cols>
  <sheetData>
    <row r="1" spans="2:16" s="269" customFormat="1" ht="18.75" customHeight="1">
      <c r="B1" s="481" t="s">
        <v>0</v>
      </c>
      <c r="C1" s="492" t="s">
        <v>1</v>
      </c>
      <c r="D1" s="492" t="s">
        <v>42</v>
      </c>
      <c r="E1" s="501" t="s">
        <v>79</v>
      </c>
      <c r="F1" s="502"/>
      <c r="G1" s="502"/>
      <c r="H1" s="502"/>
      <c r="I1" s="502"/>
      <c r="J1" s="502"/>
      <c r="K1" s="502"/>
      <c r="L1" s="502"/>
      <c r="M1" s="502"/>
      <c r="N1" s="502"/>
      <c r="O1" s="502"/>
    </row>
    <row r="2" spans="2:16" s="269" customFormat="1" ht="18.75" customHeight="1">
      <c r="B2" s="481"/>
      <c r="C2" s="492"/>
      <c r="D2" s="492"/>
      <c r="E2" s="501"/>
      <c r="F2" s="502"/>
      <c r="G2" s="502"/>
      <c r="H2" s="502"/>
      <c r="I2" s="502"/>
      <c r="J2" s="502"/>
      <c r="K2" s="502"/>
      <c r="L2" s="502"/>
      <c r="M2" s="502"/>
      <c r="N2" s="502"/>
      <c r="O2" s="502"/>
    </row>
    <row r="3" spans="2:16" s="269" customFormat="1" ht="18" customHeight="1">
      <c r="B3" s="481"/>
      <c r="C3" s="492"/>
      <c r="D3" s="492"/>
      <c r="E3" s="273">
        <v>1</v>
      </c>
      <c r="F3" s="273">
        <v>2</v>
      </c>
      <c r="G3" s="273">
        <v>3</v>
      </c>
      <c r="H3" s="273">
        <v>4</v>
      </c>
      <c r="I3" s="273">
        <v>5</v>
      </c>
      <c r="J3" s="273">
        <v>6</v>
      </c>
      <c r="K3" s="296">
        <v>7</v>
      </c>
      <c r="L3" s="296">
        <v>8</v>
      </c>
      <c r="M3" s="296">
        <v>9</v>
      </c>
      <c r="N3" s="296">
        <v>10</v>
      </c>
      <c r="O3" s="297" t="s">
        <v>4</v>
      </c>
    </row>
    <row r="4" spans="2:16">
      <c r="B4" s="275" t="str">
        <f>ข้อมูลนักศึกษา!B5</f>
        <v/>
      </c>
      <c r="C4" s="284" t="str">
        <f>IF(B4="","",ข้อมูลนักศึกษา!C5)</f>
        <v/>
      </c>
      <c r="D4" s="284" t="str">
        <f>IF(B4="","",ข้อมูลนักศึกษา!D5)</f>
        <v/>
      </c>
      <c r="E4" s="298"/>
      <c r="F4" s="298"/>
      <c r="G4" s="298"/>
      <c r="H4" s="298"/>
      <c r="I4" s="298"/>
      <c r="J4" s="298"/>
      <c r="K4" s="299"/>
      <c r="L4" s="299"/>
      <c r="M4" s="299"/>
      <c r="N4" s="299"/>
      <c r="O4" s="300" t="str">
        <f>IF(B4="","",SUM(E4:N4))</f>
        <v/>
      </c>
      <c r="P4" s="212">
        <f>SUM(E4:E74)</f>
        <v>0</v>
      </c>
    </row>
    <row r="5" spans="2:16">
      <c r="B5" s="275" t="str">
        <f>ข้อมูลนักศึกษา!B6</f>
        <v/>
      </c>
      <c r="C5" s="284" t="str">
        <f>IF(B5="","",ข้อมูลนักศึกษา!C6)</f>
        <v/>
      </c>
      <c r="D5" s="284" t="str">
        <f>IF(B5="","",ข้อมูลนักศึกษา!D6)</f>
        <v/>
      </c>
      <c r="E5" s="298"/>
      <c r="F5" s="298"/>
      <c r="G5" s="298"/>
      <c r="H5" s="298"/>
      <c r="I5" s="298"/>
      <c r="J5" s="298"/>
      <c r="K5" s="299"/>
      <c r="L5" s="299"/>
      <c r="M5" s="299"/>
      <c r="N5" s="299"/>
      <c r="O5" s="300" t="str">
        <f t="shared" ref="O5:O68" si="0">IF(B5="","",SUM(E5:N5))</f>
        <v/>
      </c>
      <c r="P5" s="212"/>
    </row>
    <row r="6" spans="2:16">
      <c r="B6" s="275" t="str">
        <f>ข้อมูลนักศึกษา!B7</f>
        <v/>
      </c>
      <c r="C6" s="284" t="str">
        <f>IF(B6="","",ข้อมูลนักศึกษา!C7)</f>
        <v/>
      </c>
      <c r="D6" s="284" t="str">
        <f>IF(B6="","",ข้อมูลนักศึกษา!D7)</f>
        <v/>
      </c>
      <c r="E6" s="298"/>
      <c r="F6" s="298"/>
      <c r="G6" s="298"/>
      <c r="H6" s="298"/>
      <c r="I6" s="298"/>
      <c r="J6" s="298"/>
      <c r="K6" s="299"/>
      <c r="L6" s="299"/>
      <c r="M6" s="299"/>
      <c r="N6" s="299"/>
      <c r="O6" s="300" t="str">
        <f t="shared" si="0"/>
        <v/>
      </c>
      <c r="P6" s="212"/>
    </row>
    <row r="7" spans="2:16">
      <c r="B7" s="275" t="str">
        <f>ข้อมูลนักศึกษา!B8</f>
        <v/>
      </c>
      <c r="C7" s="284" t="str">
        <f>IF(B7="","",ข้อมูลนักศึกษา!C8)</f>
        <v/>
      </c>
      <c r="D7" s="284" t="str">
        <f>IF(B7="","",ข้อมูลนักศึกษา!D8)</f>
        <v/>
      </c>
      <c r="E7" s="298"/>
      <c r="F7" s="298"/>
      <c r="G7" s="298"/>
      <c r="H7" s="298"/>
      <c r="I7" s="298"/>
      <c r="J7" s="298"/>
      <c r="K7" s="299"/>
      <c r="L7" s="299"/>
      <c r="M7" s="299"/>
      <c r="N7" s="299"/>
      <c r="O7" s="300" t="str">
        <f t="shared" si="0"/>
        <v/>
      </c>
      <c r="P7" s="212"/>
    </row>
    <row r="8" spans="2:16">
      <c r="B8" s="275" t="str">
        <f>ข้อมูลนักศึกษา!B9</f>
        <v/>
      </c>
      <c r="C8" s="284" t="str">
        <f>IF(B8="","",ข้อมูลนักศึกษา!C9)</f>
        <v/>
      </c>
      <c r="D8" s="284" t="str">
        <f>IF(B8="","",ข้อมูลนักศึกษา!D9)</f>
        <v/>
      </c>
      <c r="E8" s="298"/>
      <c r="F8" s="298"/>
      <c r="G8" s="298"/>
      <c r="H8" s="298"/>
      <c r="I8" s="298"/>
      <c r="J8" s="298"/>
      <c r="K8" s="299"/>
      <c r="L8" s="299"/>
      <c r="M8" s="299"/>
      <c r="N8" s="299"/>
      <c r="O8" s="300" t="str">
        <f t="shared" si="0"/>
        <v/>
      </c>
      <c r="P8" s="212"/>
    </row>
    <row r="9" spans="2:16">
      <c r="B9" s="275" t="str">
        <f>ข้อมูลนักศึกษา!B10</f>
        <v/>
      </c>
      <c r="C9" s="284" t="str">
        <f>IF(B9="","",ข้อมูลนักศึกษา!C10)</f>
        <v/>
      </c>
      <c r="D9" s="284" t="str">
        <f>IF(B9="","",ข้อมูลนักศึกษา!D10)</f>
        <v/>
      </c>
      <c r="E9" s="298"/>
      <c r="F9" s="298"/>
      <c r="G9" s="298"/>
      <c r="H9" s="298"/>
      <c r="I9" s="298"/>
      <c r="J9" s="298"/>
      <c r="K9" s="299"/>
      <c r="L9" s="299"/>
      <c r="M9" s="299"/>
      <c r="N9" s="299"/>
      <c r="O9" s="300" t="str">
        <f t="shared" si="0"/>
        <v/>
      </c>
      <c r="P9" s="212"/>
    </row>
    <row r="10" spans="2:16">
      <c r="B10" s="275" t="str">
        <f>ข้อมูลนักศึกษา!B11</f>
        <v/>
      </c>
      <c r="C10" s="284" t="str">
        <f>IF(B10="","",ข้อมูลนักศึกษา!C11)</f>
        <v/>
      </c>
      <c r="D10" s="284" t="str">
        <f>IF(B10="","",ข้อมูลนักศึกษา!D11)</f>
        <v/>
      </c>
      <c r="E10" s="298"/>
      <c r="F10" s="298"/>
      <c r="G10" s="298"/>
      <c r="H10" s="298"/>
      <c r="I10" s="298"/>
      <c r="J10" s="298"/>
      <c r="K10" s="299"/>
      <c r="L10" s="299"/>
      <c r="M10" s="299"/>
      <c r="N10" s="299"/>
      <c r="O10" s="300" t="str">
        <f t="shared" si="0"/>
        <v/>
      </c>
      <c r="P10" s="212"/>
    </row>
    <row r="11" spans="2:16">
      <c r="B11" s="275" t="str">
        <f>ข้อมูลนักศึกษา!B12</f>
        <v/>
      </c>
      <c r="C11" s="284" t="str">
        <f>IF(B11="","",ข้อมูลนักศึกษา!C12)</f>
        <v/>
      </c>
      <c r="D11" s="284" t="str">
        <f>IF(B11="","",ข้อมูลนักศึกษา!D12)</f>
        <v/>
      </c>
      <c r="E11" s="298"/>
      <c r="F11" s="298"/>
      <c r="G11" s="298"/>
      <c r="H11" s="298"/>
      <c r="I11" s="298"/>
      <c r="J11" s="298"/>
      <c r="K11" s="299"/>
      <c r="L11" s="299"/>
      <c r="M11" s="299"/>
      <c r="N11" s="299"/>
      <c r="O11" s="300" t="str">
        <f t="shared" si="0"/>
        <v/>
      </c>
      <c r="P11" s="212"/>
    </row>
    <row r="12" spans="2:16">
      <c r="B12" s="275" t="str">
        <f>ข้อมูลนักศึกษา!B13</f>
        <v/>
      </c>
      <c r="C12" s="284" t="str">
        <f>IF(B12="","",ข้อมูลนักศึกษา!C13)</f>
        <v/>
      </c>
      <c r="D12" s="284" t="str">
        <f>IF(B12="","",ข้อมูลนักศึกษา!D13)</f>
        <v/>
      </c>
      <c r="E12" s="298"/>
      <c r="F12" s="298"/>
      <c r="G12" s="298"/>
      <c r="H12" s="298"/>
      <c r="I12" s="298"/>
      <c r="J12" s="298"/>
      <c r="K12" s="299"/>
      <c r="L12" s="299"/>
      <c r="M12" s="299"/>
      <c r="N12" s="299"/>
      <c r="O12" s="300" t="str">
        <f t="shared" si="0"/>
        <v/>
      </c>
      <c r="P12" s="212"/>
    </row>
    <row r="13" spans="2:16">
      <c r="B13" s="275" t="str">
        <f>ข้อมูลนักศึกษา!B14</f>
        <v/>
      </c>
      <c r="C13" s="284" t="str">
        <f>IF(B13="","",ข้อมูลนักศึกษา!C14)</f>
        <v/>
      </c>
      <c r="D13" s="284" t="str">
        <f>IF(B13="","",ข้อมูลนักศึกษา!D14)</f>
        <v/>
      </c>
      <c r="E13" s="298"/>
      <c r="F13" s="298"/>
      <c r="G13" s="298"/>
      <c r="H13" s="298"/>
      <c r="I13" s="298"/>
      <c r="J13" s="298"/>
      <c r="K13" s="299"/>
      <c r="L13" s="299"/>
      <c r="M13" s="299"/>
      <c r="N13" s="299"/>
      <c r="O13" s="300" t="str">
        <f t="shared" si="0"/>
        <v/>
      </c>
      <c r="P13" s="212"/>
    </row>
    <row r="14" spans="2:16">
      <c r="B14" s="275" t="str">
        <f>ข้อมูลนักศึกษา!B15</f>
        <v/>
      </c>
      <c r="C14" s="284" t="str">
        <f>IF(B14="","",ข้อมูลนักศึกษา!C15)</f>
        <v/>
      </c>
      <c r="D14" s="284" t="str">
        <f>IF(B14="","",ข้อมูลนักศึกษา!D15)</f>
        <v/>
      </c>
      <c r="E14" s="298"/>
      <c r="F14" s="298"/>
      <c r="G14" s="298"/>
      <c r="H14" s="298"/>
      <c r="I14" s="298"/>
      <c r="J14" s="298"/>
      <c r="K14" s="299"/>
      <c r="L14" s="299"/>
      <c r="M14" s="299"/>
      <c r="N14" s="299"/>
      <c r="O14" s="300" t="str">
        <f t="shared" si="0"/>
        <v/>
      </c>
      <c r="P14" s="212"/>
    </row>
    <row r="15" spans="2:16">
      <c r="B15" s="275" t="str">
        <f>ข้อมูลนักศึกษา!B16</f>
        <v/>
      </c>
      <c r="C15" s="284" t="str">
        <f>IF(B15="","",ข้อมูลนักศึกษา!C16)</f>
        <v/>
      </c>
      <c r="D15" s="284" t="str">
        <f>IF(B15="","",ข้อมูลนักศึกษา!D16)</f>
        <v/>
      </c>
      <c r="E15" s="298"/>
      <c r="F15" s="298"/>
      <c r="G15" s="298"/>
      <c r="H15" s="298"/>
      <c r="I15" s="298"/>
      <c r="J15" s="298"/>
      <c r="K15" s="299"/>
      <c r="L15" s="299"/>
      <c r="M15" s="299"/>
      <c r="N15" s="299"/>
      <c r="O15" s="300" t="str">
        <f t="shared" si="0"/>
        <v/>
      </c>
      <c r="P15" s="212"/>
    </row>
    <row r="16" spans="2:16">
      <c r="B16" s="275" t="str">
        <f>ข้อมูลนักศึกษา!B17</f>
        <v/>
      </c>
      <c r="C16" s="284" t="str">
        <f>IF(B16="","",ข้อมูลนักศึกษา!C17)</f>
        <v/>
      </c>
      <c r="D16" s="284" t="str">
        <f>IF(B16="","",ข้อมูลนักศึกษา!D17)</f>
        <v/>
      </c>
      <c r="E16" s="298"/>
      <c r="F16" s="298"/>
      <c r="G16" s="298"/>
      <c r="H16" s="298"/>
      <c r="I16" s="298"/>
      <c r="J16" s="298"/>
      <c r="K16" s="299"/>
      <c r="L16" s="299"/>
      <c r="M16" s="299"/>
      <c r="N16" s="299"/>
      <c r="O16" s="300" t="str">
        <f t="shared" si="0"/>
        <v/>
      </c>
      <c r="P16" s="212"/>
    </row>
    <row r="17" spans="2:16">
      <c r="B17" s="275" t="str">
        <f>ข้อมูลนักศึกษา!B18</f>
        <v/>
      </c>
      <c r="C17" s="284" t="str">
        <f>IF(B17="","",ข้อมูลนักศึกษา!C18)</f>
        <v/>
      </c>
      <c r="D17" s="284" t="str">
        <f>IF(B17="","",ข้อมูลนักศึกษา!D18)</f>
        <v/>
      </c>
      <c r="E17" s="298"/>
      <c r="F17" s="298"/>
      <c r="G17" s="298"/>
      <c r="H17" s="298"/>
      <c r="I17" s="298"/>
      <c r="J17" s="298"/>
      <c r="K17" s="299"/>
      <c r="L17" s="299"/>
      <c r="M17" s="299"/>
      <c r="N17" s="299"/>
      <c r="O17" s="300" t="str">
        <f t="shared" si="0"/>
        <v/>
      </c>
      <c r="P17" s="212"/>
    </row>
    <row r="18" spans="2:16">
      <c r="B18" s="275" t="str">
        <f>ข้อมูลนักศึกษา!B19</f>
        <v/>
      </c>
      <c r="C18" s="284" t="str">
        <f>IF(B18="","",ข้อมูลนักศึกษา!C19)</f>
        <v/>
      </c>
      <c r="D18" s="284" t="str">
        <f>IF(B18="","",ข้อมูลนักศึกษา!D19)</f>
        <v/>
      </c>
      <c r="E18" s="298"/>
      <c r="F18" s="298"/>
      <c r="G18" s="298"/>
      <c r="H18" s="298"/>
      <c r="I18" s="298"/>
      <c r="J18" s="298"/>
      <c r="K18" s="299"/>
      <c r="L18" s="299"/>
      <c r="M18" s="299"/>
      <c r="N18" s="299"/>
      <c r="O18" s="300" t="str">
        <f t="shared" si="0"/>
        <v/>
      </c>
      <c r="P18" s="212"/>
    </row>
    <row r="19" spans="2:16">
      <c r="B19" s="275" t="str">
        <f>ข้อมูลนักศึกษา!B20</f>
        <v/>
      </c>
      <c r="C19" s="284" t="str">
        <f>IF(B19="","",ข้อมูลนักศึกษา!C20)</f>
        <v/>
      </c>
      <c r="D19" s="284" t="str">
        <f>IF(B19="","",ข้อมูลนักศึกษา!D20)</f>
        <v/>
      </c>
      <c r="E19" s="298"/>
      <c r="F19" s="298"/>
      <c r="G19" s="298"/>
      <c r="H19" s="298"/>
      <c r="I19" s="298"/>
      <c r="J19" s="298"/>
      <c r="K19" s="299"/>
      <c r="L19" s="299"/>
      <c r="M19" s="299"/>
      <c r="N19" s="299"/>
      <c r="O19" s="300" t="str">
        <f t="shared" si="0"/>
        <v/>
      </c>
      <c r="P19" s="212"/>
    </row>
    <row r="20" spans="2:16">
      <c r="B20" s="275" t="str">
        <f>ข้อมูลนักศึกษา!B21</f>
        <v/>
      </c>
      <c r="C20" s="284" t="str">
        <f>IF(B20="","",ข้อมูลนักศึกษา!C21)</f>
        <v/>
      </c>
      <c r="D20" s="284" t="str">
        <f>IF(B20="","",ข้อมูลนักศึกษา!D21)</f>
        <v/>
      </c>
      <c r="E20" s="298"/>
      <c r="F20" s="298"/>
      <c r="G20" s="298"/>
      <c r="H20" s="298"/>
      <c r="I20" s="298"/>
      <c r="J20" s="298"/>
      <c r="K20" s="299"/>
      <c r="L20" s="299"/>
      <c r="M20" s="299"/>
      <c r="N20" s="299"/>
      <c r="O20" s="300" t="str">
        <f t="shared" si="0"/>
        <v/>
      </c>
      <c r="P20" s="212"/>
    </row>
    <row r="21" spans="2:16">
      <c r="B21" s="275" t="str">
        <f>ข้อมูลนักศึกษา!B22</f>
        <v/>
      </c>
      <c r="C21" s="284" t="str">
        <f>IF(B21="","",ข้อมูลนักศึกษา!C22)</f>
        <v/>
      </c>
      <c r="D21" s="284" t="str">
        <f>IF(B21="","",ข้อมูลนักศึกษา!D22)</f>
        <v/>
      </c>
      <c r="E21" s="298"/>
      <c r="F21" s="298"/>
      <c r="G21" s="298"/>
      <c r="H21" s="298"/>
      <c r="I21" s="298"/>
      <c r="J21" s="298"/>
      <c r="K21" s="299"/>
      <c r="L21" s="299"/>
      <c r="M21" s="299"/>
      <c r="N21" s="299"/>
      <c r="O21" s="300" t="str">
        <f t="shared" si="0"/>
        <v/>
      </c>
      <c r="P21" s="212"/>
    </row>
    <row r="22" spans="2:16">
      <c r="B22" s="275" t="str">
        <f>ข้อมูลนักศึกษา!B23</f>
        <v/>
      </c>
      <c r="C22" s="284" t="str">
        <f>IF(B22="","",ข้อมูลนักศึกษา!C23)</f>
        <v/>
      </c>
      <c r="D22" s="284" t="str">
        <f>IF(B22="","",ข้อมูลนักศึกษา!D23)</f>
        <v/>
      </c>
      <c r="E22" s="298"/>
      <c r="F22" s="298"/>
      <c r="G22" s="298"/>
      <c r="H22" s="298"/>
      <c r="I22" s="298"/>
      <c r="J22" s="298"/>
      <c r="K22" s="299"/>
      <c r="L22" s="299"/>
      <c r="M22" s="299"/>
      <c r="N22" s="299"/>
      <c r="O22" s="300" t="str">
        <f t="shared" si="0"/>
        <v/>
      </c>
      <c r="P22" s="212"/>
    </row>
    <row r="23" spans="2:16">
      <c r="B23" s="275" t="str">
        <f>ข้อมูลนักศึกษา!B24</f>
        <v/>
      </c>
      <c r="C23" s="284" t="str">
        <f>IF(B23="","",ข้อมูลนักศึกษา!C24)</f>
        <v/>
      </c>
      <c r="D23" s="284" t="str">
        <f>IF(B23="","",ข้อมูลนักศึกษา!D24)</f>
        <v/>
      </c>
      <c r="E23" s="298"/>
      <c r="F23" s="298"/>
      <c r="G23" s="298"/>
      <c r="H23" s="298"/>
      <c r="I23" s="298"/>
      <c r="J23" s="298"/>
      <c r="K23" s="299"/>
      <c r="L23" s="299"/>
      <c r="M23" s="299"/>
      <c r="N23" s="299"/>
      <c r="O23" s="300" t="str">
        <f t="shared" si="0"/>
        <v/>
      </c>
      <c r="P23" s="212"/>
    </row>
    <row r="24" spans="2:16">
      <c r="B24" s="275" t="str">
        <f>ข้อมูลนักศึกษา!B25</f>
        <v/>
      </c>
      <c r="C24" s="284" t="str">
        <f>IF(B24="","",ข้อมูลนักศึกษา!C25)</f>
        <v/>
      </c>
      <c r="D24" s="284" t="str">
        <f>IF(B24="","",ข้อมูลนักศึกษา!D25)</f>
        <v/>
      </c>
      <c r="E24" s="298"/>
      <c r="F24" s="298"/>
      <c r="G24" s="298"/>
      <c r="H24" s="298"/>
      <c r="I24" s="298"/>
      <c r="J24" s="298"/>
      <c r="K24" s="299"/>
      <c r="L24" s="299"/>
      <c r="M24" s="299"/>
      <c r="N24" s="299"/>
      <c r="O24" s="300" t="str">
        <f t="shared" si="0"/>
        <v/>
      </c>
      <c r="P24" s="212"/>
    </row>
    <row r="25" spans="2:16">
      <c r="B25" s="275" t="str">
        <f>ข้อมูลนักศึกษา!B26</f>
        <v/>
      </c>
      <c r="C25" s="284" t="str">
        <f>IF(B25="","",ข้อมูลนักศึกษา!C26)</f>
        <v/>
      </c>
      <c r="D25" s="284" t="str">
        <f>IF(B25="","",ข้อมูลนักศึกษา!D26)</f>
        <v/>
      </c>
      <c r="E25" s="298"/>
      <c r="F25" s="298"/>
      <c r="G25" s="298"/>
      <c r="H25" s="298"/>
      <c r="I25" s="298"/>
      <c r="J25" s="298"/>
      <c r="K25" s="299"/>
      <c r="L25" s="299"/>
      <c r="M25" s="299"/>
      <c r="N25" s="299"/>
      <c r="O25" s="300" t="str">
        <f t="shared" si="0"/>
        <v/>
      </c>
      <c r="P25" s="212"/>
    </row>
    <row r="26" spans="2:16">
      <c r="B26" s="275" t="str">
        <f>ข้อมูลนักศึกษา!B27</f>
        <v/>
      </c>
      <c r="C26" s="284" t="str">
        <f>IF(B26="","",ข้อมูลนักศึกษา!C27)</f>
        <v/>
      </c>
      <c r="D26" s="284" t="str">
        <f>IF(B26="","",ข้อมูลนักศึกษา!D27)</f>
        <v/>
      </c>
      <c r="E26" s="298"/>
      <c r="F26" s="298"/>
      <c r="G26" s="298"/>
      <c r="H26" s="298"/>
      <c r="I26" s="298"/>
      <c r="J26" s="298"/>
      <c r="K26" s="299"/>
      <c r="L26" s="299"/>
      <c r="M26" s="299"/>
      <c r="N26" s="299"/>
      <c r="O26" s="300" t="str">
        <f t="shared" si="0"/>
        <v/>
      </c>
      <c r="P26" s="212"/>
    </row>
    <row r="27" spans="2:16">
      <c r="B27" s="275" t="str">
        <f>ข้อมูลนักศึกษา!B28</f>
        <v/>
      </c>
      <c r="C27" s="284" t="str">
        <f>IF(B27="","",ข้อมูลนักศึกษา!C28)</f>
        <v/>
      </c>
      <c r="D27" s="284" t="str">
        <f>IF(B27="","",ข้อมูลนักศึกษา!D28)</f>
        <v/>
      </c>
      <c r="E27" s="298"/>
      <c r="F27" s="298"/>
      <c r="G27" s="298"/>
      <c r="H27" s="298"/>
      <c r="I27" s="298"/>
      <c r="J27" s="298"/>
      <c r="K27" s="299"/>
      <c r="L27" s="299"/>
      <c r="M27" s="299"/>
      <c r="N27" s="299"/>
      <c r="O27" s="300" t="str">
        <f t="shared" si="0"/>
        <v/>
      </c>
      <c r="P27" s="212"/>
    </row>
    <row r="28" spans="2:16">
      <c r="B28" s="275" t="str">
        <f>ข้อมูลนักศึกษา!B29</f>
        <v/>
      </c>
      <c r="C28" s="284" t="str">
        <f>IF(B28="","",ข้อมูลนักศึกษา!C29)</f>
        <v/>
      </c>
      <c r="D28" s="284" t="str">
        <f>IF(B28="","",ข้อมูลนักศึกษา!D29)</f>
        <v/>
      </c>
      <c r="E28" s="298"/>
      <c r="F28" s="298"/>
      <c r="G28" s="298"/>
      <c r="H28" s="298"/>
      <c r="I28" s="298"/>
      <c r="J28" s="298"/>
      <c r="K28" s="299"/>
      <c r="L28" s="299"/>
      <c r="M28" s="299"/>
      <c r="N28" s="299"/>
      <c r="O28" s="300" t="str">
        <f t="shared" si="0"/>
        <v/>
      </c>
      <c r="P28" s="212"/>
    </row>
    <row r="29" spans="2:16">
      <c r="B29" s="275" t="str">
        <f>ข้อมูลนักศึกษา!B30</f>
        <v/>
      </c>
      <c r="C29" s="284" t="str">
        <f>IF(B29="","",ข้อมูลนักศึกษา!C30)</f>
        <v/>
      </c>
      <c r="D29" s="284" t="str">
        <f>IF(B29="","",ข้อมูลนักศึกษา!D30)</f>
        <v/>
      </c>
      <c r="E29" s="298"/>
      <c r="F29" s="298"/>
      <c r="G29" s="298"/>
      <c r="H29" s="298"/>
      <c r="I29" s="298"/>
      <c r="J29" s="298"/>
      <c r="K29" s="299"/>
      <c r="L29" s="299"/>
      <c r="M29" s="299"/>
      <c r="N29" s="299"/>
      <c r="O29" s="300" t="str">
        <f t="shared" si="0"/>
        <v/>
      </c>
      <c r="P29" s="212"/>
    </row>
    <row r="30" spans="2:16">
      <c r="B30" s="275" t="str">
        <f>ข้อมูลนักศึกษา!B31</f>
        <v/>
      </c>
      <c r="C30" s="284" t="str">
        <f>IF(B30="","",ข้อมูลนักศึกษา!C31)</f>
        <v/>
      </c>
      <c r="D30" s="284" t="str">
        <f>IF(B30="","",ข้อมูลนักศึกษา!D31)</f>
        <v/>
      </c>
      <c r="E30" s="298"/>
      <c r="F30" s="298"/>
      <c r="G30" s="298"/>
      <c r="H30" s="298"/>
      <c r="I30" s="298"/>
      <c r="J30" s="298"/>
      <c r="K30" s="299"/>
      <c r="L30" s="299"/>
      <c r="M30" s="299"/>
      <c r="N30" s="299"/>
      <c r="O30" s="300" t="str">
        <f t="shared" si="0"/>
        <v/>
      </c>
      <c r="P30" s="212"/>
    </row>
    <row r="31" spans="2:16">
      <c r="B31" s="275" t="str">
        <f>ข้อมูลนักศึกษา!B32</f>
        <v/>
      </c>
      <c r="C31" s="284" t="str">
        <f>IF(B31="","",ข้อมูลนักศึกษา!C32)</f>
        <v/>
      </c>
      <c r="D31" s="284" t="str">
        <f>IF(B31="","",ข้อมูลนักศึกษา!D32)</f>
        <v/>
      </c>
      <c r="E31" s="298"/>
      <c r="F31" s="298"/>
      <c r="G31" s="298"/>
      <c r="H31" s="298"/>
      <c r="I31" s="298"/>
      <c r="J31" s="298"/>
      <c r="K31" s="299"/>
      <c r="L31" s="299"/>
      <c r="M31" s="299"/>
      <c r="N31" s="299"/>
      <c r="O31" s="300" t="str">
        <f t="shared" si="0"/>
        <v/>
      </c>
      <c r="P31" s="212"/>
    </row>
    <row r="32" spans="2:16">
      <c r="B32" s="275" t="str">
        <f>ข้อมูลนักศึกษา!B33</f>
        <v/>
      </c>
      <c r="C32" s="284" t="str">
        <f>IF(B32="","",ข้อมูลนักศึกษา!C33)</f>
        <v/>
      </c>
      <c r="D32" s="284" t="str">
        <f>IF(B32="","",ข้อมูลนักศึกษา!D33)</f>
        <v/>
      </c>
      <c r="E32" s="298"/>
      <c r="F32" s="298"/>
      <c r="G32" s="298"/>
      <c r="H32" s="298"/>
      <c r="I32" s="298"/>
      <c r="J32" s="298"/>
      <c r="K32" s="299"/>
      <c r="L32" s="299"/>
      <c r="M32" s="299"/>
      <c r="N32" s="299"/>
      <c r="O32" s="300" t="str">
        <f t="shared" si="0"/>
        <v/>
      </c>
      <c r="P32" s="212"/>
    </row>
    <row r="33" spans="2:16">
      <c r="B33" s="275" t="str">
        <f>ข้อมูลนักศึกษา!B34</f>
        <v/>
      </c>
      <c r="C33" s="284" t="str">
        <f>IF(B33="","",ข้อมูลนักศึกษา!C34)</f>
        <v/>
      </c>
      <c r="D33" s="284" t="str">
        <f>IF(B33="","",ข้อมูลนักศึกษา!D34)</f>
        <v/>
      </c>
      <c r="E33" s="298"/>
      <c r="F33" s="298"/>
      <c r="G33" s="298"/>
      <c r="H33" s="298"/>
      <c r="I33" s="298"/>
      <c r="J33" s="298"/>
      <c r="K33" s="299"/>
      <c r="L33" s="299"/>
      <c r="M33" s="299"/>
      <c r="N33" s="299"/>
      <c r="O33" s="300" t="str">
        <f t="shared" si="0"/>
        <v/>
      </c>
      <c r="P33" s="212"/>
    </row>
    <row r="34" spans="2:16">
      <c r="B34" s="275" t="str">
        <f>ข้อมูลนักศึกษา!B35</f>
        <v/>
      </c>
      <c r="C34" s="284" t="str">
        <f>IF(B34="","",ข้อมูลนักศึกษา!C35)</f>
        <v/>
      </c>
      <c r="D34" s="284" t="str">
        <f>IF(B34="","",ข้อมูลนักศึกษา!D35)</f>
        <v/>
      </c>
      <c r="E34" s="298"/>
      <c r="F34" s="298"/>
      <c r="G34" s="298"/>
      <c r="H34" s="298"/>
      <c r="I34" s="298"/>
      <c r="J34" s="298"/>
      <c r="K34" s="299"/>
      <c r="L34" s="299"/>
      <c r="M34" s="299"/>
      <c r="N34" s="299"/>
      <c r="O34" s="300" t="str">
        <f t="shared" si="0"/>
        <v/>
      </c>
      <c r="P34" s="212"/>
    </row>
    <row r="35" spans="2:16">
      <c r="B35" s="275" t="str">
        <f>ข้อมูลนักศึกษา!B36</f>
        <v/>
      </c>
      <c r="C35" s="284" t="str">
        <f>IF(B35="","",ข้อมูลนักศึกษา!C36)</f>
        <v/>
      </c>
      <c r="D35" s="284" t="str">
        <f>IF(B35="","",ข้อมูลนักศึกษา!D36)</f>
        <v/>
      </c>
      <c r="E35" s="298"/>
      <c r="F35" s="298"/>
      <c r="G35" s="298"/>
      <c r="H35" s="298"/>
      <c r="I35" s="298"/>
      <c r="J35" s="298"/>
      <c r="K35" s="299"/>
      <c r="L35" s="299"/>
      <c r="M35" s="299"/>
      <c r="N35" s="299"/>
      <c r="O35" s="300" t="str">
        <f t="shared" si="0"/>
        <v/>
      </c>
      <c r="P35" s="212"/>
    </row>
    <row r="36" spans="2:16">
      <c r="B36" s="275" t="str">
        <f>ข้อมูลนักศึกษา!B37</f>
        <v/>
      </c>
      <c r="C36" s="284" t="str">
        <f>IF(B36="","",ข้อมูลนักศึกษา!C37)</f>
        <v/>
      </c>
      <c r="D36" s="284" t="str">
        <f>IF(B36="","",ข้อมูลนักศึกษา!D37)</f>
        <v/>
      </c>
      <c r="E36" s="298"/>
      <c r="F36" s="298"/>
      <c r="G36" s="298"/>
      <c r="H36" s="298"/>
      <c r="I36" s="298"/>
      <c r="J36" s="298"/>
      <c r="K36" s="299"/>
      <c r="L36" s="299"/>
      <c r="M36" s="299"/>
      <c r="N36" s="299"/>
      <c r="O36" s="300" t="str">
        <f t="shared" si="0"/>
        <v/>
      </c>
      <c r="P36" s="212"/>
    </row>
    <row r="37" spans="2:16">
      <c r="B37" s="275" t="str">
        <f>ข้อมูลนักศึกษา!B38</f>
        <v/>
      </c>
      <c r="C37" s="284" t="str">
        <f>IF(B37="","",ข้อมูลนักศึกษา!C38)</f>
        <v/>
      </c>
      <c r="D37" s="284" t="str">
        <f>IF(B37="","",ข้อมูลนักศึกษา!D38)</f>
        <v/>
      </c>
      <c r="E37" s="298"/>
      <c r="F37" s="298"/>
      <c r="G37" s="298"/>
      <c r="H37" s="298"/>
      <c r="I37" s="298"/>
      <c r="J37" s="298"/>
      <c r="K37" s="299"/>
      <c r="L37" s="299"/>
      <c r="M37" s="299"/>
      <c r="N37" s="299"/>
      <c r="O37" s="300" t="str">
        <f t="shared" si="0"/>
        <v/>
      </c>
      <c r="P37" s="212"/>
    </row>
    <row r="38" spans="2:16">
      <c r="B38" s="275" t="str">
        <f>ข้อมูลนักศึกษา!B39</f>
        <v/>
      </c>
      <c r="C38" s="284" t="str">
        <f>IF(B38="","",ข้อมูลนักศึกษา!C39)</f>
        <v/>
      </c>
      <c r="D38" s="284" t="str">
        <f>IF(B38="","",ข้อมูลนักศึกษา!D39)</f>
        <v/>
      </c>
      <c r="E38" s="298"/>
      <c r="F38" s="298"/>
      <c r="G38" s="298"/>
      <c r="H38" s="298"/>
      <c r="I38" s="298"/>
      <c r="J38" s="298"/>
      <c r="K38" s="299"/>
      <c r="L38" s="299"/>
      <c r="M38" s="299"/>
      <c r="N38" s="299"/>
      <c r="O38" s="300" t="str">
        <f t="shared" si="0"/>
        <v/>
      </c>
      <c r="P38" s="212"/>
    </row>
    <row r="39" spans="2:16">
      <c r="B39" s="275" t="str">
        <f>ข้อมูลนักศึกษา!B40</f>
        <v/>
      </c>
      <c r="C39" s="284" t="str">
        <f>IF(B39="","",ข้อมูลนักศึกษา!C40)</f>
        <v/>
      </c>
      <c r="D39" s="284" t="str">
        <f>IF(B39="","",ข้อมูลนักศึกษา!D40)</f>
        <v/>
      </c>
      <c r="E39" s="298"/>
      <c r="F39" s="298"/>
      <c r="G39" s="298"/>
      <c r="H39" s="298"/>
      <c r="I39" s="298"/>
      <c r="J39" s="298"/>
      <c r="K39" s="299"/>
      <c r="L39" s="299"/>
      <c r="M39" s="299"/>
      <c r="N39" s="299"/>
      <c r="O39" s="300" t="str">
        <f t="shared" si="0"/>
        <v/>
      </c>
      <c r="P39" s="212"/>
    </row>
    <row r="40" spans="2:16">
      <c r="B40" s="275" t="str">
        <f>ข้อมูลนักศึกษา!B41</f>
        <v/>
      </c>
      <c r="C40" s="284" t="str">
        <f>IF(B40="","",ข้อมูลนักศึกษา!C41)</f>
        <v/>
      </c>
      <c r="D40" s="284" t="str">
        <f>IF(B40="","",ข้อมูลนักศึกษา!D41)</f>
        <v/>
      </c>
      <c r="E40" s="298"/>
      <c r="F40" s="298"/>
      <c r="G40" s="298"/>
      <c r="H40" s="298"/>
      <c r="I40" s="298"/>
      <c r="J40" s="298"/>
      <c r="K40" s="299"/>
      <c r="L40" s="299"/>
      <c r="M40" s="299"/>
      <c r="N40" s="299"/>
      <c r="O40" s="300" t="str">
        <f t="shared" si="0"/>
        <v/>
      </c>
      <c r="P40" s="212"/>
    </row>
    <row r="41" spans="2:16">
      <c r="B41" s="275" t="str">
        <f>ข้อมูลนักศึกษา!B42</f>
        <v/>
      </c>
      <c r="C41" s="284" t="str">
        <f>IF(B41="","",ข้อมูลนักศึกษา!C42)</f>
        <v/>
      </c>
      <c r="D41" s="284" t="str">
        <f>IF(B41="","",ข้อมูลนักศึกษา!D42)</f>
        <v/>
      </c>
      <c r="E41" s="298"/>
      <c r="F41" s="298"/>
      <c r="G41" s="298"/>
      <c r="H41" s="298"/>
      <c r="I41" s="298"/>
      <c r="J41" s="298"/>
      <c r="K41" s="299"/>
      <c r="L41" s="299"/>
      <c r="M41" s="299"/>
      <c r="N41" s="299"/>
      <c r="O41" s="300" t="str">
        <f t="shared" si="0"/>
        <v/>
      </c>
      <c r="P41" s="212"/>
    </row>
    <row r="42" spans="2:16">
      <c r="B42" s="275" t="str">
        <f>ข้อมูลนักศึกษา!B43</f>
        <v/>
      </c>
      <c r="C42" s="284" t="str">
        <f>IF(B42="","",ข้อมูลนักศึกษา!C43)</f>
        <v/>
      </c>
      <c r="D42" s="284" t="str">
        <f>IF(B42="","",ข้อมูลนักศึกษา!D43)</f>
        <v/>
      </c>
      <c r="E42" s="298"/>
      <c r="F42" s="298"/>
      <c r="G42" s="298"/>
      <c r="H42" s="298"/>
      <c r="I42" s="298"/>
      <c r="J42" s="298"/>
      <c r="K42" s="299"/>
      <c r="L42" s="299"/>
      <c r="M42" s="299"/>
      <c r="N42" s="299"/>
      <c r="O42" s="300" t="str">
        <f t="shared" si="0"/>
        <v/>
      </c>
      <c r="P42" s="212"/>
    </row>
    <row r="43" spans="2:16">
      <c r="B43" s="275" t="str">
        <f>ข้อมูลนักศึกษา!B44</f>
        <v/>
      </c>
      <c r="C43" s="284" t="str">
        <f>IF(B43="","",ข้อมูลนักศึกษา!C44)</f>
        <v/>
      </c>
      <c r="D43" s="284" t="str">
        <f>IF(B43="","",ข้อมูลนักศึกษา!D44)</f>
        <v/>
      </c>
      <c r="E43" s="298"/>
      <c r="F43" s="298"/>
      <c r="G43" s="298"/>
      <c r="H43" s="298"/>
      <c r="I43" s="298"/>
      <c r="J43" s="298"/>
      <c r="K43" s="299"/>
      <c r="L43" s="299"/>
      <c r="M43" s="299"/>
      <c r="N43" s="299"/>
      <c r="O43" s="300" t="str">
        <f t="shared" si="0"/>
        <v/>
      </c>
      <c r="P43" s="212"/>
    </row>
    <row r="44" spans="2:16">
      <c r="B44" s="275" t="str">
        <f>ข้อมูลนักศึกษา!B45</f>
        <v/>
      </c>
      <c r="C44" s="284" t="str">
        <f>IF(B44="","",ข้อมูลนักศึกษา!C45)</f>
        <v/>
      </c>
      <c r="D44" s="284" t="str">
        <f>IF(B44="","",ข้อมูลนักศึกษา!D45)</f>
        <v/>
      </c>
      <c r="E44" s="298"/>
      <c r="F44" s="298"/>
      <c r="G44" s="298"/>
      <c r="H44" s="298"/>
      <c r="I44" s="298"/>
      <c r="J44" s="298"/>
      <c r="K44" s="299"/>
      <c r="L44" s="299"/>
      <c r="M44" s="299"/>
      <c r="N44" s="299"/>
      <c r="O44" s="300" t="str">
        <f t="shared" si="0"/>
        <v/>
      </c>
      <c r="P44" s="212"/>
    </row>
    <row r="45" spans="2:16">
      <c r="B45" s="275" t="str">
        <f>ข้อมูลนักศึกษา!B46</f>
        <v/>
      </c>
      <c r="C45" s="284" t="str">
        <f>IF(B45="","",ข้อมูลนักศึกษา!C46)</f>
        <v/>
      </c>
      <c r="D45" s="284" t="str">
        <f>IF(B45="","",ข้อมูลนักศึกษา!D46)</f>
        <v/>
      </c>
      <c r="E45" s="298"/>
      <c r="F45" s="298"/>
      <c r="G45" s="298"/>
      <c r="H45" s="298"/>
      <c r="I45" s="298"/>
      <c r="J45" s="298"/>
      <c r="K45" s="299"/>
      <c r="L45" s="299"/>
      <c r="M45" s="299"/>
      <c r="N45" s="299"/>
      <c r="O45" s="300" t="str">
        <f t="shared" si="0"/>
        <v/>
      </c>
      <c r="P45" s="212"/>
    </row>
    <row r="46" spans="2:16">
      <c r="B46" s="275" t="str">
        <f>ข้อมูลนักศึกษา!B47</f>
        <v/>
      </c>
      <c r="C46" s="284" t="str">
        <f>IF(B46="","",ข้อมูลนักศึกษา!C47)</f>
        <v/>
      </c>
      <c r="D46" s="284" t="str">
        <f>IF(B46="","",ข้อมูลนักศึกษา!D47)</f>
        <v/>
      </c>
      <c r="E46" s="298"/>
      <c r="F46" s="298"/>
      <c r="G46" s="298"/>
      <c r="H46" s="298"/>
      <c r="I46" s="298"/>
      <c r="J46" s="298"/>
      <c r="K46" s="299"/>
      <c r="L46" s="299"/>
      <c r="M46" s="299"/>
      <c r="N46" s="299"/>
      <c r="O46" s="300" t="str">
        <f t="shared" si="0"/>
        <v/>
      </c>
      <c r="P46" s="212"/>
    </row>
    <row r="47" spans="2:16">
      <c r="B47" s="275" t="str">
        <f>ข้อมูลนักศึกษา!B48</f>
        <v/>
      </c>
      <c r="C47" s="284" t="str">
        <f>IF(B47="","",ข้อมูลนักศึกษา!C48)</f>
        <v/>
      </c>
      <c r="D47" s="284" t="str">
        <f>IF(B47="","",ข้อมูลนักศึกษา!D48)</f>
        <v/>
      </c>
      <c r="E47" s="298"/>
      <c r="F47" s="298"/>
      <c r="G47" s="298"/>
      <c r="H47" s="298"/>
      <c r="I47" s="298"/>
      <c r="J47" s="298"/>
      <c r="K47" s="299"/>
      <c r="L47" s="299"/>
      <c r="M47" s="299"/>
      <c r="N47" s="299"/>
      <c r="O47" s="300" t="str">
        <f t="shared" si="0"/>
        <v/>
      </c>
      <c r="P47" s="212"/>
    </row>
    <row r="48" spans="2:16">
      <c r="B48" s="275" t="str">
        <f>ข้อมูลนักศึกษา!B49</f>
        <v/>
      </c>
      <c r="C48" s="284" t="str">
        <f>IF(B48="","",ข้อมูลนักศึกษา!C49)</f>
        <v/>
      </c>
      <c r="D48" s="284" t="str">
        <f>IF(B48="","",ข้อมูลนักศึกษา!D49)</f>
        <v/>
      </c>
      <c r="E48" s="298"/>
      <c r="F48" s="298"/>
      <c r="G48" s="298"/>
      <c r="H48" s="298"/>
      <c r="I48" s="298"/>
      <c r="J48" s="298"/>
      <c r="K48" s="299"/>
      <c r="L48" s="299"/>
      <c r="M48" s="299"/>
      <c r="N48" s="299"/>
      <c r="O48" s="300" t="str">
        <f t="shared" si="0"/>
        <v/>
      </c>
      <c r="P48" s="212"/>
    </row>
    <row r="49" spans="2:16">
      <c r="B49" s="275" t="str">
        <f>ข้อมูลนักศึกษา!B50</f>
        <v/>
      </c>
      <c r="C49" s="284" t="str">
        <f>IF(B49="","",ข้อมูลนักศึกษา!C50)</f>
        <v/>
      </c>
      <c r="D49" s="284" t="str">
        <f>IF(B49="","",ข้อมูลนักศึกษา!D50)</f>
        <v/>
      </c>
      <c r="E49" s="298"/>
      <c r="F49" s="298"/>
      <c r="G49" s="298"/>
      <c r="H49" s="298"/>
      <c r="I49" s="298"/>
      <c r="J49" s="298"/>
      <c r="K49" s="299"/>
      <c r="L49" s="299"/>
      <c r="M49" s="299"/>
      <c r="N49" s="299"/>
      <c r="O49" s="300" t="str">
        <f t="shared" si="0"/>
        <v/>
      </c>
      <c r="P49" s="212"/>
    </row>
    <row r="50" spans="2:16">
      <c r="B50" s="275" t="str">
        <f>ข้อมูลนักศึกษา!B51</f>
        <v/>
      </c>
      <c r="C50" s="284" t="str">
        <f>IF(B50="","",ข้อมูลนักศึกษา!C51)</f>
        <v/>
      </c>
      <c r="D50" s="284" t="str">
        <f>IF(B50="","",ข้อมูลนักศึกษา!D51)</f>
        <v/>
      </c>
      <c r="E50" s="298"/>
      <c r="F50" s="298"/>
      <c r="G50" s="298"/>
      <c r="H50" s="298"/>
      <c r="I50" s="298"/>
      <c r="J50" s="298"/>
      <c r="K50" s="299"/>
      <c r="L50" s="299"/>
      <c r="M50" s="299"/>
      <c r="N50" s="299"/>
      <c r="O50" s="300" t="str">
        <f t="shared" si="0"/>
        <v/>
      </c>
      <c r="P50" s="212"/>
    </row>
    <row r="51" spans="2:16">
      <c r="B51" s="275" t="str">
        <f>ข้อมูลนักศึกษา!B52</f>
        <v/>
      </c>
      <c r="C51" s="284" t="str">
        <f>IF(B51="","",ข้อมูลนักศึกษา!C52)</f>
        <v/>
      </c>
      <c r="D51" s="284" t="str">
        <f>IF(B51="","",ข้อมูลนักศึกษา!D52)</f>
        <v/>
      </c>
      <c r="E51" s="298"/>
      <c r="F51" s="298"/>
      <c r="G51" s="298"/>
      <c r="H51" s="298"/>
      <c r="I51" s="298"/>
      <c r="J51" s="298"/>
      <c r="K51" s="299"/>
      <c r="L51" s="299"/>
      <c r="M51" s="299"/>
      <c r="N51" s="299"/>
      <c r="O51" s="300" t="str">
        <f t="shared" si="0"/>
        <v/>
      </c>
      <c r="P51" s="212"/>
    </row>
    <row r="52" spans="2:16">
      <c r="B52" s="275" t="str">
        <f>ข้อมูลนักศึกษา!B53</f>
        <v/>
      </c>
      <c r="C52" s="284" t="str">
        <f>IF(B52="","",ข้อมูลนักศึกษา!C53)</f>
        <v/>
      </c>
      <c r="D52" s="284" t="str">
        <f>IF(B52="","",ข้อมูลนักศึกษา!D53)</f>
        <v/>
      </c>
      <c r="E52" s="298"/>
      <c r="F52" s="298"/>
      <c r="G52" s="298"/>
      <c r="H52" s="298"/>
      <c r="I52" s="298"/>
      <c r="J52" s="298"/>
      <c r="K52" s="299"/>
      <c r="L52" s="299"/>
      <c r="M52" s="299"/>
      <c r="N52" s="299"/>
      <c r="O52" s="300" t="str">
        <f t="shared" si="0"/>
        <v/>
      </c>
      <c r="P52" s="212"/>
    </row>
    <row r="53" spans="2:16">
      <c r="B53" s="275" t="str">
        <f>ข้อมูลนักศึกษา!B54</f>
        <v/>
      </c>
      <c r="C53" s="284" t="str">
        <f>IF(B53="","",ข้อมูลนักศึกษา!C54)</f>
        <v/>
      </c>
      <c r="D53" s="284" t="str">
        <f>IF(B53="","",ข้อมูลนักศึกษา!D54)</f>
        <v/>
      </c>
      <c r="E53" s="298"/>
      <c r="F53" s="298"/>
      <c r="G53" s="298"/>
      <c r="H53" s="298"/>
      <c r="I53" s="298"/>
      <c r="J53" s="298"/>
      <c r="K53" s="299"/>
      <c r="L53" s="299"/>
      <c r="M53" s="299"/>
      <c r="N53" s="299"/>
      <c r="O53" s="300" t="str">
        <f t="shared" si="0"/>
        <v/>
      </c>
      <c r="P53" s="212"/>
    </row>
    <row r="54" spans="2:16">
      <c r="B54" s="275" t="str">
        <f>ข้อมูลนักศึกษา!B55</f>
        <v/>
      </c>
      <c r="C54" s="284" t="str">
        <f>IF(B54="","",ข้อมูลนักศึกษา!C55)</f>
        <v/>
      </c>
      <c r="D54" s="284" t="str">
        <f>IF(B54="","",ข้อมูลนักศึกษา!D55)</f>
        <v/>
      </c>
      <c r="E54" s="298"/>
      <c r="F54" s="298"/>
      <c r="G54" s="298"/>
      <c r="H54" s="298"/>
      <c r="I54" s="298"/>
      <c r="J54" s="298"/>
      <c r="K54" s="299"/>
      <c r="L54" s="299"/>
      <c r="M54" s="299"/>
      <c r="N54" s="299"/>
      <c r="O54" s="300" t="str">
        <f t="shared" si="0"/>
        <v/>
      </c>
      <c r="P54" s="212"/>
    </row>
    <row r="55" spans="2:16">
      <c r="B55" s="275" t="str">
        <f>ข้อมูลนักศึกษา!B56</f>
        <v/>
      </c>
      <c r="C55" s="284" t="str">
        <f>IF(B55="","",ข้อมูลนักศึกษา!C56)</f>
        <v/>
      </c>
      <c r="D55" s="284" t="str">
        <f>IF(B55="","",ข้อมูลนักศึกษา!D56)</f>
        <v/>
      </c>
      <c r="E55" s="298"/>
      <c r="F55" s="298"/>
      <c r="G55" s="298"/>
      <c r="H55" s="298"/>
      <c r="I55" s="298"/>
      <c r="J55" s="298"/>
      <c r="K55" s="299"/>
      <c r="L55" s="299"/>
      <c r="M55" s="299"/>
      <c r="N55" s="299"/>
      <c r="O55" s="300" t="str">
        <f t="shared" si="0"/>
        <v/>
      </c>
      <c r="P55" s="212"/>
    </row>
    <row r="56" spans="2:16">
      <c r="B56" s="275" t="str">
        <f>ข้อมูลนักศึกษา!B57</f>
        <v/>
      </c>
      <c r="C56" s="284" t="str">
        <f>IF(B56="","",ข้อมูลนักศึกษา!C57)</f>
        <v/>
      </c>
      <c r="D56" s="284" t="str">
        <f>IF(B56="","",ข้อมูลนักศึกษา!D57)</f>
        <v/>
      </c>
      <c r="E56" s="298"/>
      <c r="F56" s="298"/>
      <c r="G56" s="298"/>
      <c r="H56" s="298"/>
      <c r="I56" s="298"/>
      <c r="J56" s="298"/>
      <c r="K56" s="299"/>
      <c r="L56" s="299"/>
      <c r="M56" s="299"/>
      <c r="N56" s="299"/>
      <c r="O56" s="300" t="str">
        <f t="shared" si="0"/>
        <v/>
      </c>
      <c r="P56" s="212"/>
    </row>
    <row r="57" spans="2:16">
      <c r="B57" s="275" t="str">
        <f>ข้อมูลนักศึกษา!B58</f>
        <v/>
      </c>
      <c r="C57" s="284" t="str">
        <f>IF(B57="","",ข้อมูลนักศึกษา!C58)</f>
        <v/>
      </c>
      <c r="D57" s="284" t="str">
        <f>IF(B57="","",ข้อมูลนักศึกษา!D58)</f>
        <v/>
      </c>
      <c r="E57" s="298"/>
      <c r="F57" s="298"/>
      <c r="G57" s="298"/>
      <c r="H57" s="298"/>
      <c r="I57" s="298"/>
      <c r="J57" s="298"/>
      <c r="K57" s="299"/>
      <c r="L57" s="299"/>
      <c r="M57" s="299"/>
      <c r="N57" s="299"/>
      <c r="O57" s="300" t="str">
        <f t="shared" si="0"/>
        <v/>
      </c>
      <c r="P57" s="212"/>
    </row>
    <row r="58" spans="2:16">
      <c r="B58" s="275" t="str">
        <f>ข้อมูลนักศึกษา!B59</f>
        <v/>
      </c>
      <c r="C58" s="284" t="str">
        <f>IF(B58="","",ข้อมูลนักศึกษา!C59)</f>
        <v/>
      </c>
      <c r="D58" s="284" t="str">
        <f>IF(B58="","",ข้อมูลนักศึกษา!D59)</f>
        <v/>
      </c>
      <c r="E58" s="298"/>
      <c r="F58" s="298"/>
      <c r="G58" s="298"/>
      <c r="H58" s="298"/>
      <c r="I58" s="298"/>
      <c r="J58" s="298"/>
      <c r="K58" s="299"/>
      <c r="L58" s="299"/>
      <c r="M58" s="299"/>
      <c r="N58" s="299"/>
      <c r="O58" s="300" t="str">
        <f t="shared" si="0"/>
        <v/>
      </c>
      <c r="P58" s="212"/>
    </row>
    <row r="59" spans="2:16">
      <c r="B59" s="275" t="str">
        <f>ข้อมูลนักศึกษา!B60</f>
        <v/>
      </c>
      <c r="C59" s="284" t="str">
        <f>IF(B59="","",ข้อมูลนักศึกษา!C60)</f>
        <v/>
      </c>
      <c r="D59" s="284" t="str">
        <f>IF(B59="","",ข้อมูลนักศึกษา!D60)</f>
        <v/>
      </c>
      <c r="E59" s="298"/>
      <c r="F59" s="298"/>
      <c r="G59" s="298"/>
      <c r="H59" s="298"/>
      <c r="I59" s="298"/>
      <c r="J59" s="298"/>
      <c r="K59" s="299"/>
      <c r="L59" s="299"/>
      <c r="M59" s="299"/>
      <c r="N59" s="299"/>
      <c r="O59" s="300" t="str">
        <f t="shared" si="0"/>
        <v/>
      </c>
      <c r="P59" s="212"/>
    </row>
    <row r="60" spans="2:16">
      <c r="B60" s="275" t="str">
        <f>ข้อมูลนักศึกษา!B61</f>
        <v/>
      </c>
      <c r="C60" s="284" t="str">
        <f>IF(B60="","",ข้อมูลนักศึกษา!C61)</f>
        <v/>
      </c>
      <c r="D60" s="284" t="str">
        <f>IF(B60="","",ข้อมูลนักศึกษา!D61)</f>
        <v/>
      </c>
      <c r="E60" s="298"/>
      <c r="F60" s="298"/>
      <c r="G60" s="298"/>
      <c r="H60" s="298"/>
      <c r="I60" s="298"/>
      <c r="J60" s="298"/>
      <c r="K60" s="299"/>
      <c r="L60" s="299"/>
      <c r="M60" s="299"/>
      <c r="N60" s="299"/>
      <c r="O60" s="300" t="str">
        <f t="shared" si="0"/>
        <v/>
      </c>
      <c r="P60" s="212"/>
    </row>
    <row r="61" spans="2:16">
      <c r="B61" s="275" t="str">
        <f>ข้อมูลนักศึกษา!B62</f>
        <v/>
      </c>
      <c r="C61" s="284" t="str">
        <f>IF(B61="","",ข้อมูลนักศึกษา!C62)</f>
        <v/>
      </c>
      <c r="D61" s="284" t="str">
        <f>IF(B61="","",ข้อมูลนักศึกษา!D62)</f>
        <v/>
      </c>
      <c r="E61" s="298"/>
      <c r="F61" s="298"/>
      <c r="G61" s="298"/>
      <c r="H61" s="298"/>
      <c r="I61" s="298"/>
      <c r="J61" s="298"/>
      <c r="K61" s="299"/>
      <c r="L61" s="299"/>
      <c r="M61" s="299"/>
      <c r="N61" s="299"/>
      <c r="O61" s="300" t="str">
        <f t="shared" si="0"/>
        <v/>
      </c>
      <c r="P61" s="212"/>
    </row>
    <row r="62" spans="2:16">
      <c r="B62" s="275" t="str">
        <f>ข้อมูลนักศึกษา!B63</f>
        <v/>
      </c>
      <c r="C62" s="284" t="str">
        <f>IF(B62="","",ข้อมูลนักศึกษา!C63)</f>
        <v/>
      </c>
      <c r="D62" s="284" t="str">
        <f>IF(B62="","",ข้อมูลนักศึกษา!D63)</f>
        <v/>
      </c>
      <c r="E62" s="298"/>
      <c r="F62" s="298"/>
      <c r="G62" s="298"/>
      <c r="H62" s="298"/>
      <c r="I62" s="298"/>
      <c r="J62" s="298"/>
      <c r="K62" s="299"/>
      <c r="L62" s="299"/>
      <c r="M62" s="299"/>
      <c r="N62" s="299"/>
      <c r="O62" s="300" t="str">
        <f t="shared" si="0"/>
        <v/>
      </c>
      <c r="P62" s="212"/>
    </row>
    <row r="63" spans="2:16">
      <c r="B63" s="275" t="str">
        <f>ข้อมูลนักศึกษา!B64</f>
        <v/>
      </c>
      <c r="C63" s="284" t="str">
        <f>IF(B63="","",ข้อมูลนักศึกษา!C64)</f>
        <v/>
      </c>
      <c r="D63" s="284" t="str">
        <f>IF(B63="","",ข้อมูลนักศึกษา!D64)</f>
        <v/>
      </c>
      <c r="E63" s="298"/>
      <c r="F63" s="298"/>
      <c r="G63" s="298"/>
      <c r="H63" s="298"/>
      <c r="I63" s="298"/>
      <c r="J63" s="298"/>
      <c r="K63" s="299"/>
      <c r="L63" s="299"/>
      <c r="M63" s="299"/>
      <c r="N63" s="299"/>
      <c r="O63" s="300" t="str">
        <f t="shared" si="0"/>
        <v/>
      </c>
      <c r="P63" s="212"/>
    </row>
    <row r="64" spans="2:16">
      <c r="B64" s="275" t="str">
        <f>ข้อมูลนักศึกษา!B65</f>
        <v/>
      </c>
      <c r="C64" s="284" t="str">
        <f>IF(B64="","",ข้อมูลนักศึกษา!C65)</f>
        <v/>
      </c>
      <c r="D64" s="284" t="str">
        <f>IF(B64="","",ข้อมูลนักศึกษา!D65)</f>
        <v/>
      </c>
      <c r="E64" s="298"/>
      <c r="F64" s="298"/>
      <c r="G64" s="298"/>
      <c r="H64" s="298"/>
      <c r="I64" s="298"/>
      <c r="J64" s="298"/>
      <c r="K64" s="299"/>
      <c r="L64" s="299"/>
      <c r="M64" s="299"/>
      <c r="N64" s="299"/>
      <c r="O64" s="300" t="str">
        <f t="shared" si="0"/>
        <v/>
      </c>
      <c r="P64" s="212"/>
    </row>
    <row r="65" spans="2:16">
      <c r="B65" s="275" t="str">
        <f>ข้อมูลนักศึกษา!B66</f>
        <v/>
      </c>
      <c r="C65" s="284" t="str">
        <f>IF(B65="","",ข้อมูลนักศึกษา!C66)</f>
        <v/>
      </c>
      <c r="D65" s="284" t="str">
        <f>IF(B65="","",ข้อมูลนักศึกษา!D66)</f>
        <v/>
      </c>
      <c r="E65" s="298"/>
      <c r="F65" s="298"/>
      <c r="G65" s="298"/>
      <c r="H65" s="298"/>
      <c r="I65" s="298"/>
      <c r="J65" s="298"/>
      <c r="K65" s="299"/>
      <c r="L65" s="299"/>
      <c r="M65" s="299"/>
      <c r="N65" s="299"/>
      <c r="O65" s="300" t="str">
        <f t="shared" si="0"/>
        <v/>
      </c>
      <c r="P65" s="212"/>
    </row>
    <row r="66" spans="2:16">
      <c r="B66" s="275" t="str">
        <f>ข้อมูลนักศึกษา!B67</f>
        <v/>
      </c>
      <c r="C66" s="284" t="str">
        <f>IF(B66="","",ข้อมูลนักศึกษา!C67)</f>
        <v/>
      </c>
      <c r="D66" s="284" t="str">
        <f>IF(B66="","",ข้อมูลนักศึกษา!D67)</f>
        <v/>
      </c>
      <c r="E66" s="298"/>
      <c r="F66" s="298"/>
      <c r="G66" s="298"/>
      <c r="H66" s="298"/>
      <c r="I66" s="298"/>
      <c r="J66" s="298"/>
      <c r="K66" s="299"/>
      <c r="L66" s="299"/>
      <c r="M66" s="299"/>
      <c r="N66" s="299"/>
      <c r="O66" s="300" t="str">
        <f t="shared" si="0"/>
        <v/>
      </c>
      <c r="P66" s="212"/>
    </row>
    <row r="67" spans="2:16">
      <c r="B67" s="275" t="str">
        <f>ข้อมูลนักศึกษา!B68</f>
        <v/>
      </c>
      <c r="C67" s="284" t="str">
        <f>IF(B67="","",ข้อมูลนักศึกษา!C68)</f>
        <v/>
      </c>
      <c r="D67" s="284" t="str">
        <f>IF(B67="","",ข้อมูลนักศึกษา!D68)</f>
        <v/>
      </c>
      <c r="E67" s="298"/>
      <c r="F67" s="298"/>
      <c r="G67" s="298"/>
      <c r="H67" s="298"/>
      <c r="I67" s="298"/>
      <c r="J67" s="298"/>
      <c r="K67" s="299"/>
      <c r="L67" s="299"/>
      <c r="M67" s="299"/>
      <c r="N67" s="299"/>
      <c r="O67" s="300" t="str">
        <f t="shared" si="0"/>
        <v/>
      </c>
      <c r="P67" s="212"/>
    </row>
    <row r="68" spans="2:16">
      <c r="B68" s="275" t="str">
        <f>ข้อมูลนักศึกษา!B69</f>
        <v/>
      </c>
      <c r="C68" s="284" t="str">
        <f>IF(B68="","",ข้อมูลนักศึกษา!C69)</f>
        <v/>
      </c>
      <c r="D68" s="284" t="str">
        <f>IF(B68="","",ข้อมูลนักศึกษา!D69)</f>
        <v/>
      </c>
      <c r="E68" s="298"/>
      <c r="F68" s="298"/>
      <c r="G68" s="298"/>
      <c r="H68" s="298"/>
      <c r="I68" s="298"/>
      <c r="J68" s="298"/>
      <c r="K68" s="299"/>
      <c r="L68" s="299"/>
      <c r="M68" s="299"/>
      <c r="N68" s="299"/>
      <c r="O68" s="300" t="str">
        <f t="shared" si="0"/>
        <v/>
      </c>
      <c r="P68" s="212"/>
    </row>
    <row r="69" spans="2:16">
      <c r="B69" s="275" t="str">
        <f>ข้อมูลนักศึกษา!B70</f>
        <v/>
      </c>
      <c r="C69" s="284" t="str">
        <f>IF(B69="","",ข้อมูลนักศึกษา!C70)</f>
        <v/>
      </c>
      <c r="D69" s="284" t="str">
        <f>IF(B69="","",ข้อมูลนักศึกษา!D70)</f>
        <v/>
      </c>
      <c r="E69" s="298"/>
      <c r="F69" s="298"/>
      <c r="G69" s="298"/>
      <c r="H69" s="298"/>
      <c r="I69" s="298"/>
      <c r="J69" s="298"/>
      <c r="K69" s="299"/>
      <c r="L69" s="299"/>
      <c r="M69" s="299"/>
      <c r="N69" s="299"/>
      <c r="O69" s="300" t="str">
        <f t="shared" ref="O69:O74" si="1">IF(B69="","",SUM(E69:N69))</f>
        <v/>
      </c>
      <c r="P69" s="212"/>
    </row>
    <row r="70" spans="2:16">
      <c r="B70" s="275" t="str">
        <f>ข้อมูลนักศึกษา!B71</f>
        <v/>
      </c>
      <c r="C70" s="284" t="str">
        <f>IF(B70="","",ข้อมูลนักศึกษา!C71)</f>
        <v/>
      </c>
      <c r="D70" s="284" t="str">
        <f>IF(B70="","",ข้อมูลนักศึกษา!D71)</f>
        <v/>
      </c>
      <c r="E70" s="298"/>
      <c r="F70" s="298"/>
      <c r="G70" s="298"/>
      <c r="H70" s="298"/>
      <c r="I70" s="298"/>
      <c r="J70" s="298"/>
      <c r="K70" s="299"/>
      <c r="L70" s="299"/>
      <c r="M70" s="299"/>
      <c r="N70" s="299"/>
      <c r="O70" s="300" t="str">
        <f t="shared" si="1"/>
        <v/>
      </c>
      <c r="P70" s="212"/>
    </row>
    <row r="71" spans="2:16">
      <c r="B71" s="275" t="str">
        <f>ข้อมูลนักศึกษา!B72</f>
        <v/>
      </c>
      <c r="C71" s="284" t="str">
        <f>IF(B71="","",ข้อมูลนักศึกษา!C72)</f>
        <v/>
      </c>
      <c r="D71" s="284" t="str">
        <f>IF(B71="","",ข้อมูลนักศึกษา!D72)</f>
        <v/>
      </c>
      <c r="E71" s="298"/>
      <c r="F71" s="298"/>
      <c r="G71" s="298"/>
      <c r="H71" s="298"/>
      <c r="I71" s="298"/>
      <c r="J71" s="298"/>
      <c r="K71" s="299"/>
      <c r="L71" s="299"/>
      <c r="M71" s="299"/>
      <c r="N71" s="299"/>
      <c r="O71" s="300" t="str">
        <f t="shared" si="1"/>
        <v/>
      </c>
      <c r="P71" s="212"/>
    </row>
    <row r="72" spans="2:16">
      <c r="B72" s="275" t="str">
        <f>ข้อมูลนักศึกษา!B73</f>
        <v/>
      </c>
      <c r="C72" s="284" t="str">
        <f>IF(B72="","",ข้อมูลนักศึกษา!C73)</f>
        <v/>
      </c>
      <c r="D72" s="284" t="str">
        <f>IF(B72="","",ข้อมูลนักศึกษา!D73)</f>
        <v/>
      </c>
      <c r="E72" s="298"/>
      <c r="F72" s="298"/>
      <c r="G72" s="298"/>
      <c r="H72" s="298"/>
      <c r="I72" s="298"/>
      <c r="J72" s="298"/>
      <c r="K72" s="299"/>
      <c r="L72" s="299"/>
      <c r="M72" s="299"/>
      <c r="N72" s="299"/>
      <c r="O72" s="300" t="str">
        <f t="shared" si="1"/>
        <v/>
      </c>
      <c r="P72" s="212"/>
    </row>
    <row r="73" spans="2:16">
      <c r="B73" s="275" t="str">
        <f>ข้อมูลนักศึกษา!B74</f>
        <v/>
      </c>
      <c r="C73" s="284" t="str">
        <f>IF(B73="","",ข้อมูลนักศึกษา!C74)</f>
        <v/>
      </c>
      <c r="D73" s="284" t="str">
        <f>IF(B73="","",ข้อมูลนักศึกษา!D74)</f>
        <v/>
      </c>
      <c r="E73" s="298"/>
      <c r="F73" s="298"/>
      <c r="G73" s="298"/>
      <c r="H73" s="298"/>
      <c r="I73" s="298"/>
      <c r="J73" s="298"/>
      <c r="K73" s="299"/>
      <c r="L73" s="299"/>
      <c r="M73" s="299"/>
      <c r="N73" s="299"/>
      <c r="O73" s="300" t="str">
        <f t="shared" si="1"/>
        <v/>
      </c>
      <c r="P73" s="212"/>
    </row>
    <row r="74" spans="2:16">
      <c r="B74" s="275" t="str">
        <f>ข้อมูลนักศึกษา!B75</f>
        <v/>
      </c>
      <c r="C74" s="284" t="str">
        <f>IF(B74="","",ข้อมูลนักศึกษา!C75)</f>
        <v/>
      </c>
      <c r="D74" s="284" t="str">
        <f>IF(B74="","",ข้อมูลนักศึกษา!D75)</f>
        <v/>
      </c>
      <c r="E74" s="298"/>
      <c r="F74" s="298"/>
      <c r="G74" s="298"/>
      <c r="H74" s="298"/>
      <c r="I74" s="298"/>
      <c r="J74" s="298"/>
      <c r="K74" s="299"/>
      <c r="L74" s="299"/>
      <c r="M74" s="299"/>
      <c r="N74" s="299"/>
      <c r="O74" s="300" t="str">
        <f t="shared" si="1"/>
        <v/>
      </c>
      <c r="P74" s="212"/>
    </row>
  </sheetData>
  <sheetProtection algorithmName="SHA-512" hashValue="znUHqiA4FBD9tlYumgbYlFD51uVvfh0ZZLo5/Tr79F2+hvnEnjQjGl2g4Oikk1kElYMVRhFxx/2bK/Q7V57f0A==" saltValue="iIjxnUVkLNy0FAOeZl3s1Q==" spinCount="100000" sheet="1" objects="1" scenarios="1" selectLockedCells="1"/>
  <mergeCells count="4">
    <mergeCell ref="E1:O2"/>
    <mergeCell ref="B1:B3"/>
    <mergeCell ref="C1:C3"/>
    <mergeCell ref="D1:D3"/>
  </mergeCells>
  <conditionalFormatting sqref="B4:D74">
    <cfRule type="expression" dxfId="48" priority="1">
      <formula>$O4&gt;0</formula>
    </cfRule>
  </conditionalFormatting>
  <pageMargins left="0.7" right="0.7" top="0.75" bottom="0.75" header="0.3" footer="0.3"/>
  <drawing r:id="rId1"/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B1:AO75"/>
  <sheetViews>
    <sheetView showGridLines="0" showRowColHeaders="0" zoomScale="110" zoomScaleNormal="110" zoomScalePageLayoutView="120" workbookViewId="0">
      <pane ySplit="4" topLeftCell="A5" activePane="bottomLeft" state="frozen"/>
      <selection pane="bottomLeft" activeCell="C5" sqref="C5"/>
    </sheetView>
  </sheetViews>
  <sheetFormatPr defaultColWidth="9" defaultRowHeight="21"/>
  <cols>
    <col min="1" max="1" width="3.26953125" style="1" customWidth="1"/>
    <col min="2" max="2" width="5.1796875" style="150" customWidth="1"/>
    <col min="3" max="3" width="16.1796875" style="1" customWidth="1"/>
    <col min="4" max="4" width="27.81640625" style="1" customWidth="1"/>
    <col min="5" max="14" width="2.81640625" style="1" customWidth="1"/>
    <col min="15" max="17" width="4.1796875" style="1" customWidth="1"/>
    <col min="18" max="19" width="2.81640625" style="1" customWidth="1"/>
    <col min="20" max="35" width="3.81640625" style="150" customWidth="1"/>
    <col min="36" max="37" width="4.7265625" style="150" customWidth="1"/>
    <col min="38" max="39" width="4.7265625" style="1" customWidth="1"/>
    <col min="40" max="41" width="4.7265625" style="151" customWidth="1"/>
    <col min="42" max="16384" width="9" style="1"/>
  </cols>
  <sheetData>
    <row r="1" spans="2:41" s="127" customFormat="1" ht="27">
      <c r="B1" s="365" t="s">
        <v>119</v>
      </c>
      <c r="C1" s="365"/>
      <c r="D1" s="365"/>
      <c r="E1" s="365" t="s">
        <v>16</v>
      </c>
      <c r="F1" s="365"/>
      <c r="G1" s="365"/>
      <c r="H1" s="365"/>
      <c r="I1" s="369">
        <f>ข้อมูล!C3</f>
        <v>0</v>
      </c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124"/>
      <c r="Z1" s="364" t="s">
        <v>11</v>
      </c>
      <c r="AA1" s="364"/>
      <c r="AB1" s="365">
        <f>ข้อมูล!C4</f>
        <v>0</v>
      </c>
      <c r="AC1" s="365"/>
      <c r="AD1" s="365"/>
      <c r="AE1" s="124"/>
      <c r="AF1" s="124"/>
      <c r="AG1" s="124"/>
      <c r="AH1" s="124"/>
      <c r="AN1" s="125" t="e">
        <f>COUNTIF(#REF!, "1")</f>
        <v>#REF!</v>
      </c>
      <c r="AO1" s="126">
        <f>ข้อมูล!J21</f>
        <v>0</v>
      </c>
    </row>
    <row r="2" spans="2:41" s="122" customFormat="1" ht="24">
      <c r="B2" s="366" t="s">
        <v>7</v>
      </c>
      <c r="C2" s="366"/>
      <c r="D2" s="367">
        <f>ข้อมูล!C5</f>
        <v>0</v>
      </c>
      <c r="E2" s="368"/>
      <c r="F2" s="368"/>
      <c r="G2" s="368"/>
      <c r="H2" s="362" t="s">
        <v>8</v>
      </c>
      <c r="I2" s="362"/>
      <c r="J2" s="362"/>
      <c r="K2" s="362">
        <f>ข้อมูล!C6</f>
        <v>0</v>
      </c>
      <c r="L2" s="362"/>
      <c r="M2" s="128"/>
      <c r="N2" s="128"/>
      <c r="O2" s="362" t="s">
        <v>12</v>
      </c>
      <c r="P2" s="362"/>
      <c r="Q2" s="363">
        <f>ข้อมูล!C9</f>
        <v>0</v>
      </c>
      <c r="R2" s="363"/>
      <c r="S2" s="363"/>
      <c r="T2" s="363"/>
      <c r="U2" s="363"/>
      <c r="V2" s="363"/>
      <c r="W2" s="363"/>
      <c r="X2" s="363"/>
      <c r="Z2" s="128"/>
      <c r="AF2" s="202"/>
      <c r="AI2" s="362"/>
      <c r="AJ2" s="362"/>
      <c r="AK2" s="362"/>
      <c r="AL2" s="362"/>
      <c r="AM2" s="362"/>
      <c r="AN2" s="362"/>
      <c r="AO2" s="362"/>
    </row>
    <row r="3" spans="2:41" s="122" customFormat="1" ht="24">
      <c r="B3" s="374" t="s">
        <v>0</v>
      </c>
      <c r="C3" s="372" t="s">
        <v>1</v>
      </c>
      <c r="D3" s="370" t="s">
        <v>2</v>
      </c>
      <c r="E3" s="203"/>
      <c r="F3" s="203"/>
      <c r="G3" s="203"/>
      <c r="H3" s="362" t="s">
        <v>120</v>
      </c>
      <c r="I3" s="362"/>
      <c r="J3" s="362"/>
      <c r="K3" s="362">
        <f>ข้อมูล!C7</f>
        <v>0</v>
      </c>
      <c r="L3" s="362"/>
      <c r="M3" s="203"/>
      <c r="N3" s="203"/>
      <c r="O3" s="362" t="s">
        <v>111</v>
      </c>
      <c r="P3" s="362"/>
      <c r="Q3" s="362"/>
      <c r="R3" s="362">
        <f>ข้อมูล!C7</f>
        <v>0</v>
      </c>
      <c r="S3" s="362"/>
      <c r="T3" s="362" t="s">
        <v>10</v>
      </c>
      <c r="U3" s="362"/>
      <c r="V3" s="362"/>
      <c r="W3" s="362">
        <f>ข้อมูล!C8</f>
        <v>0</v>
      </c>
      <c r="X3" s="362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</row>
    <row r="4" spans="2:41" s="135" customFormat="1" ht="18.75" customHeight="1">
      <c r="B4" s="375"/>
      <c r="C4" s="373"/>
      <c r="D4" s="371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</row>
    <row r="5" spans="2:41" s="148" customFormat="1" ht="19.5" customHeight="1">
      <c r="B5" s="51" t="str">
        <f>IF(C5="","",ROW()-4)</f>
        <v/>
      </c>
      <c r="C5" s="30"/>
      <c r="D5" s="31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3"/>
      <c r="AN5" s="203"/>
      <c r="AO5" s="203"/>
    </row>
    <row r="6" spans="2:41" s="148" customFormat="1" ht="19.5" customHeight="1">
      <c r="B6" s="51" t="str">
        <f t="shared" ref="B6:B69" si="0">IF(C6="","",ROW()-4)</f>
        <v/>
      </c>
      <c r="C6" s="30"/>
      <c r="D6" s="31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</row>
    <row r="7" spans="2:41" s="148" customFormat="1" ht="19.5" customHeight="1">
      <c r="B7" s="51" t="str">
        <f t="shared" si="0"/>
        <v/>
      </c>
      <c r="C7" s="30"/>
      <c r="D7" s="31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</row>
    <row r="8" spans="2:41" s="148" customFormat="1" ht="19.5" customHeight="1">
      <c r="B8" s="51" t="str">
        <f t="shared" si="0"/>
        <v/>
      </c>
      <c r="C8" s="30"/>
      <c r="D8" s="31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</row>
    <row r="9" spans="2:41" s="148" customFormat="1" ht="19.5" customHeight="1">
      <c r="B9" s="51" t="str">
        <f t="shared" si="0"/>
        <v/>
      </c>
      <c r="C9" s="30"/>
      <c r="D9" s="31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</row>
    <row r="10" spans="2:41" s="148" customFormat="1" ht="19.5" customHeight="1">
      <c r="B10" s="51" t="str">
        <f t="shared" si="0"/>
        <v/>
      </c>
      <c r="C10" s="30"/>
      <c r="D10" s="31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</row>
    <row r="11" spans="2:41" s="148" customFormat="1" ht="19.5" customHeight="1">
      <c r="B11" s="51" t="str">
        <f t="shared" si="0"/>
        <v/>
      </c>
      <c r="C11" s="30"/>
      <c r="D11" s="31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</row>
    <row r="12" spans="2:41" s="148" customFormat="1" ht="19.5" customHeight="1">
      <c r="B12" s="51" t="str">
        <f t="shared" si="0"/>
        <v/>
      </c>
      <c r="C12" s="30"/>
      <c r="D12" s="31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</row>
    <row r="13" spans="2:41" s="148" customFormat="1" ht="19.5" customHeight="1">
      <c r="B13" s="51" t="str">
        <f t="shared" si="0"/>
        <v/>
      </c>
      <c r="C13" s="30"/>
      <c r="D13" s="31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</row>
    <row r="14" spans="2:41" s="148" customFormat="1" ht="19.5" customHeight="1">
      <c r="B14" s="51" t="str">
        <f t="shared" si="0"/>
        <v/>
      </c>
      <c r="C14" s="30"/>
      <c r="D14" s="31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</row>
    <row r="15" spans="2:41" s="148" customFormat="1" ht="19.5" customHeight="1">
      <c r="B15" s="51" t="str">
        <f t="shared" si="0"/>
        <v/>
      </c>
      <c r="C15" s="30"/>
      <c r="D15" s="31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</row>
    <row r="16" spans="2:41" s="148" customFormat="1" ht="19.5" customHeight="1">
      <c r="B16" s="51" t="str">
        <f t="shared" si="0"/>
        <v/>
      </c>
      <c r="C16" s="30"/>
      <c r="D16" s="31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</row>
    <row r="17" spans="2:41" s="148" customFormat="1" ht="19.5" customHeight="1">
      <c r="B17" s="51" t="str">
        <f t="shared" si="0"/>
        <v/>
      </c>
      <c r="C17" s="30"/>
      <c r="D17" s="31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</row>
    <row r="18" spans="2:41" s="148" customFormat="1" ht="19.5" customHeight="1">
      <c r="B18" s="51" t="str">
        <f t="shared" si="0"/>
        <v/>
      </c>
      <c r="C18" s="30"/>
      <c r="D18" s="31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</row>
    <row r="19" spans="2:41" s="148" customFormat="1" ht="19.5" customHeight="1">
      <c r="B19" s="51" t="str">
        <f t="shared" si="0"/>
        <v/>
      </c>
      <c r="C19" s="30"/>
      <c r="D19" s="31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</row>
    <row r="20" spans="2:41" s="148" customFormat="1" ht="19.5" customHeight="1">
      <c r="B20" s="51" t="str">
        <f t="shared" si="0"/>
        <v/>
      </c>
      <c r="C20" s="30"/>
      <c r="D20" s="31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</row>
    <row r="21" spans="2:41" s="148" customFormat="1" ht="19.5" customHeight="1">
      <c r="B21" s="51" t="str">
        <f t="shared" si="0"/>
        <v/>
      </c>
      <c r="C21" s="30"/>
      <c r="D21" s="31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</row>
    <row r="22" spans="2:41" s="148" customFormat="1" ht="19.5" customHeight="1">
      <c r="B22" s="51" t="str">
        <f t="shared" si="0"/>
        <v/>
      </c>
      <c r="C22" s="30"/>
      <c r="D22" s="31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</row>
    <row r="23" spans="2:41" s="148" customFormat="1" ht="19.5" customHeight="1">
      <c r="B23" s="51" t="str">
        <f t="shared" si="0"/>
        <v/>
      </c>
      <c r="C23" s="30"/>
      <c r="D23" s="31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</row>
    <row r="24" spans="2:41" s="148" customFormat="1" ht="19.5" customHeight="1">
      <c r="B24" s="51" t="str">
        <f t="shared" si="0"/>
        <v/>
      </c>
      <c r="C24" s="30"/>
      <c r="D24" s="31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</row>
    <row r="25" spans="2:41" s="148" customFormat="1" ht="19.5" customHeight="1">
      <c r="B25" s="51" t="str">
        <f t="shared" si="0"/>
        <v/>
      </c>
      <c r="C25" s="30"/>
      <c r="D25" s="31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</row>
    <row r="26" spans="2:41" s="148" customFormat="1" ht="19.5" customHeight="1">
      <c r="B26" s="51" t="str">
        <f t="shared" si="0"/>
        <v/>
      </c>
      <c r="C26" s="30"/>
      <c r="D26" s="31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</row>
    <row r="27" spans="2:41" s="148" customFormat="1" ht="19.5" customHeight="1">
      <c r="B27" s="51" t="str">
        <f t="shared" si="0"/>
        <v/>
      </c>
      <c r="C27" s="30"/>
      <c r="D27" s="31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</row>
    <row r="28" spans="2:41" s="148" customFormat="1" ht="19.5" customHeight="1">
      <c r="B28" s="51" t="str">
        <f t="shared" si="0"/>
        <v/>
      </c>
      <c r="C28" s="30"/>
      <c r="D28" s="31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</row>
    <row r="29" spans="2:41" s="148" customFormat="1" ht="19.5" customHeight="1">
      <c r="B29" s="51" t="str">
        <f t="shared" si="0"/>
        <v/>
      </c>
      <c r="C29" s="30"/>
      <c r="D29" s="31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</row>
    <row r="30" spans="2:41" s="148" customFormat="1" ht="19.5" customHeight="1">
      <c r="B30" s="51" t="str">
        <f t="shared" si="0"/>
        <v/>
      </c>
      <c r="C30" s="30"/>
      <c r="D30" s="31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</row>
    <row r="31" spans="2:41" s="148" customFormat="1" ht="19.5" customHeight="1">
      <c r="B31" s="51" t="str">
        <f t="shared" si="0"/>
        <v/>
      </c>
      <c r="C31" s="30"/>
      <c r="D31" s="31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</row>
    <row r="32" spans="2:41" s="148" customFormat="1" ht="19.5" customHeight="1">
      <c r="B32" s="51" t="str">
        <f t="shared" si="0"/>
        <v/>
      </c>
      <c r="C32" s="30"/>
      <c r="D32" s="31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</row>
    <row r="33" spans="2:41" s="148" customFormat="1" ht="19.5" customHeight="1">
      <c r="B33" s="51" t="str">
        <f t="shared" si="0"/>
        <v/>
      </c>
      <c r="C33" s="30"/>
      <c r="D33" s="31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</row>
    <row r="34" spans="2:41" s="148" customFormat="1" ht="19.5" customHeight="1">
      <c r="B34" s="51" t="str">
        <f t="shared" si="0"/>
        <v/>
      </c>
      <c r="C34" s="30"/>
      <c r="D34" s="31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</row>
    <row r="35" spans="2:41" s="148" customFormat="1" ht="19.5" customHeight="1">
      <c r="B35" s="51" t="str">
        <f t="shared" si="0"/>
        <v/>
      </c>
      <c r="C35" s="30"/>
      <c r="D35" s="31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</row>
    <row r="36" spans="2:41" s="148" customFormat="1" ht="19.5" customHeight="1">
      <c r="B36" s="51" t="str">
        <f t="shared" si="0"/>
        <v/>
      </c>
      <c r="C36" s="30"/>
      <c r="D36" s="31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</row>
    <row r="37" spans="2:41" s="148" customFormat="1" ht="19.5" customHeight="1">
      <c r="B37" s="51" t="str">
        <f t="shared" si="0"/>
        <v/>
      </c>
      <c r="C37" s="30"/>
      <c r="D37" s="31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</row>
    <row r="38" spans="2:41" s="148" customFormat="1" ht="19.5" customHeight="1">
      <c r="B38" s="51" t="str">
        <f t="shared" si="0"/>
        <v/>
      </c>
      <c r="C38" s="30"/>
      <c r="D38" s="31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</row>
    <row r="39" spans="2:41" s="148" customFormat="1" ht="19.5" customHeight="1">
      <c r="B39" s="51" t="str">
        <f t="shared" si="0"/>
        <v/>
      </c>
      <c r="C39" s="30"/>
      <c r="D39" s="31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</row>
    <row r="40" spans="2:41" s="148" customFormat="1" ht="19.5" customHeight="1">
      <c r="B40" s="51" t="str">
        <f t="shared" si="0"/>
        <v/>
      </c>
      <c r="C40" s="30"/>
      <c r="D40" s="31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</row>
    <row r="41" spans="2:41" s="148" customFormat="1" ht="19.5" customHeight="1">
      <c r="B41" s="51" t="str">
        <f t="shared" si="0"/>
        <v/>
      </c>
      <c r="C41" s="30"/>
      <c r="D41" s="31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</row>
    <row r="42" spans="2:41" s="148" customFormat="1" ht="19.5" customHeight="1">
      <c r="B42" s="51" t="str">
        <f t="shared" si="0"/>
        <v/>
      </c>
      <c r="C42" s="30"/>
      <c r="D42" s="31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</row>
    <row r="43" spans="2:41" s="148" customFormat="1" ht="19.5" customHeight="1">
      <c r="B43" s="51" t="str">
        <f t="shared" si="0"/>
        <v/>
      </c>
      <c r="C43" s="30"/>
      <c r="D43" s="31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</row>
    <row r="44" spans="2:41" s="148" customFormat="1" ht="19.5" customHeight="1">
      <c r="B44" s="51" t="str">
        <f t="shared" si="0"/>
        <v/>
      </c>
      <c r="C44" s="30"/>
      <c r="D44" s="31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</row>
    <row r="45" spans="2:41" s="148" customFormat="1" ht="19.5" customHeight="1">
      <c r="B45" s="51" t="str">
        <f t="shared" si="0"/>
        <v/>
      </c>
      <c r="C45" s="30"/>
      <c r="D45" s="31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</row>
    <row r="46" spans="2:41" s="148" customFormat="1" ht="19.5" customHeight="1">
      <c r="B46" s="51" t="str">
        <f t="shared" si="0"/>
        <v/>
      </c>
      <c r="C46" s="30"/>
      <c r="D46" s="31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</row>
    <row r="47" spans="2:41" s="148" customFormat="1" ht="19.5" customHeight="1">
      <c r="B47" s="51" t="str">
        <f t="shared" si="0"/>
        <v/>
      </c>
      <c r="C47" s="30"/>
      <c r="D47" s="31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</row>
    <row r="48" spans="2:41" s="148" customFormat="1" ht="19.5" customHeight="1">
      <c r="B48" s="51" t="str">
        <f t="shared" si="0"/>
        <v/>
      </c>
      <c r="C48" s="30"/>
      <c r="D48" s="31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</row>
    <row r="49" spans="2:41" s="148" customFormat="1" ht="19.5" customHeight="1">
      <c r="B49" s="51" t="str">
        <f t="shared" si="0"/>
        <v/>
      </c>
      <c r="C49" s="30"/>
      <c r="D49" s="31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</row>
    <row r="50" spans="2:41" s="148" customFormat="1" ht="19.5" customHeight="1">
      <c r="B50" s="51" t="str">
        <f t="shared" si="0"/>
        <v/>
      </c>
      <c r="C50" s="30"/>
      <c r="D50" s="31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</row>
    <row r="51" spans="2:41" s="148" customFormat="1" ht="19.5" customHeight="1">
      <c r="B51" s="51" t="str">
        <f t="shared" si="0"/>
        <v/>
      </c>
      <c r="C51" s="30"/>
      <c r="D51" s="31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</row>
    <row r="52" spans="2:41" s="148" customFormat="1" ht="19.5" customHeight="1">
      <c r="B52" s="51" t="str">
        <f t="shared" si="0"/>
        <v/>
      </c>
      <c r="C52" s="30"/>
      <c r="D52" s="31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</row>
    <row r="53" spans="2:41" s="148" customFormat="1" ht="19.5" customHeight="1">
      <c r="B53" s="51" t="str">
        <f t="shared" si="0"/>
        <v/>
      </c>
      <c r="C53" s="30"/>
      <c r="D53" s="31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</row>
    <row r="54" spans="2:41" s="148" customFormat="1" ht="19.5" customHeight="1">
      <c r="B54" s="51" t="str">
        <f t="shared" si="0"/>
        <v/>
      </c>
      <c r="C54" s="30"/>
      <c r="D54" s="31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</row>
    <row r="55" spans="2:41" s="148" customFormat="1" ht="19.5" customHeight="1">
      <c r="B55" s="51" t="str">
        <f t="shared" si="0"/>
        <v/>
      </c>
      <c r="C55" s="30"/>
      <c r="D55" s="31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</row>
    <row r="56" spans="2:41" s="148" customFormat="1" ht="19.5" customHeight="1">
      <c r="B56" s="51" t="str">
        <f t="shared" si="0"/>
        <v/>
      </c>
      <c r="C56" s="30"/>
      <c r="D56" s="31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</row>
    <row r="57" spans="2:41" s="148" customFormat="1" ht="19.5" customHeight="1">
      <c r="B57" s="51" t="str">
        <f t="shared" si="0"/>
        <v/>
      </c>
      <c r="C57" s="30"/>
      <c r="D57" s="31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</row>
    <row r="58" spans="2:41" s="148" customFormat="1" ht="19.5" customHeight="1">
      <c r="B58" s="51" t="str">
        <f t="shared" si="0"/>
        <v/>
      </c>
      <c r="C58" s="30"/>
      <c r="D58" s="31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</row>
    <row r="59" spans="2:41" s="148" customFormat="1" ht="19.5" customHeight="1">
      <c r="B59" s="51" t="str">
        <f t="shared" si="0"/>
        <v/>
      </c>
      <c r="C59" s="30"/>
      <c r="D59" s="31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</row>
    <row r="60" spans="2:41" s="148" customFormat="1" ht="19.5" customHeight="1">
      <c r="B60" s="51" t="str">
        <f t="shared" si="0"/>
        <v/>
      </c>
      <c r="C60" s="30"/>
      <c r="D60" s="31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J60" s="203"/>
      <c r="AK60" s="203"/>
      <c r="AL60" s="203"/>
      <c r="AM60" s="203"/>
      <c r="AN60" s="203"/>
      <c r="AO60" s="203"/>
    </row>
    <row r="61" spans="2:41" s="148" customFormat="1" ht="19.5" customHeight="1">
      <c r="B61" s="51" t="str">
        <f t="shared" si="0"/>
        <v/>
      </c>
      <c r="C61" s="30"/>
      <c r="D61" s="31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/>
      <c r="AO61" s="203"/>
    </row>
    <row r="62" spans="2:41" s="148" customFormat="1" ht="19.5" customHeight="1">
      <c r="B62" s="51" t="str">
        <f t="shared" si="0"/>
        <v/>
      </c>
      <c r="C62" s="30"/>
      <c r="D62" s="31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J62" s="203"/>
      <c r="AK62" s="203"/>
      <c r="AL62" s="203"/>
      <c r="AM62" s="203"/>
      <c r="AN62" s="203"/>
      <c r="AO62" s="203"/>
    </row>
    <row r="63" spans="2:41" s="148" customFormat="1" ht="19.5" customHeight="1">
      <c r="B63" s="51" t="str">
        <f t="shared" si="0"/>
        <v/>
      </c>
      <c r="C63" s="30"/>
      <c r="D63" s="31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J63" s="203"/>
      <c r="AK63" s="203"/>
      <c r="AL63" s="203"/>
      <c r="AM63" s="203"/>
      <c r="AN63" s="203"/>
      <c r="AO63" s="203"/>
    </row>
    <row r="64" spans="2:41" s="148" customFormat="1" ht="19.5" customHeight="1">
      <c r="B64" s="51" t="str">
        <f t="shared" si="0"/>
        <v/>
      </c>
      <c r="C64" s="30"/>
      <c r="D64" s="31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I64" s="203"/>
      <c r="AJ64" s="203"/>
      <c r="AK64" s="203"/>
      <c r="AL64" s="203"/>
      <c r="AM64" s="203"/>
      <c r="AN64" s="203"/>
      <c r="AO64" s="203"/>
    </row>
    <row r="65" spans="2:41" s="148" customFormat="1" ht="19.5" customHeight="1">
      <c r="B65" s="51" t="str">
        <f t="shared" si="0"/>
        <v/>
      </c>
      <c r="C65" s="30"/>
      <c r="D65" s="31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203"/>
      <c r="AK65" s="203"/>
      <c r="AL65" s="203"/>
      <c r="AM65" s="203"/>
      <c r="AN65" s="203"/>
      <c r="AO65" s="203"/>
    </row>
    <row r="66" spans="2:41" s="148" customFormat="1" ht="19.5" customHeight="1">
      <c r="B66" s="51" t="str">
        <f t="shared" si="0"/>
        <v/>
      </c>
      <c r="C66" s="30"/>
      <c r="D66" s="31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I66" s="203"/>
      <c r="AJ66" s="203"/>
      <c r="AK66" s="203"/>
      <c r="AL66" s="203"/>
      <c r="AM66" s="203"/>
      <c r="AN66" s="203"/>
      <c r="AO66" s="203"/>
    </row>
    <row r="67" spans="2:41" s="148" customFormat="1" ht="19.5" customHeight="1">
      <c r="B67" s="51" t="str">
        <f t="shared" si="0"/>
        <v/>
      </c>
      <c r="C67" s="30"/>
      <c r="D67" s="31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I67" s="203"/>
      <c r="AJ67" s="203"/>
      <c r="AK67" s="203"/>
      <c r="AL67" s="203"/>
      <c r="AM67" s="203"/>
      <c r="AN67" s="203"/>
      <c r="AO67" s="203"/>
    </row>
    <row r="68" spans="2:41" s="148" customFormat="1" ht="19.5" customHeight="1">
      <c r="B68" s="51" t="str">
        <f t="shared" si="0"/>
        <v/>
      </c>
      <c r="C68" s="30"/>
      <c r="D68" s="31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I68" s="203"/>
      <c r="AJ68" s="203"/>
      <c r="AK68" s="203"/>
      <c r="AL68" s="203"/>
      <c r="AM68" s="203"/>
      <c r="AN68" s="203"/>
      <c r="AO68" s="203"/>
    </row>
    <row r="69" spans="2:41" s="148" customFormat="1" ht="19.5" customHeight="1">
      <c r="B69" s="51" t="str">
        <f t="shared" si="0"/>
        <v/>
      </c>
      <c r="C69" s="30"/>
      <c r="D69" s="31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I69" s="203"/>
      <c r="AJ69" s="203"/>
      <c r="AK69" s="203"/>
      <c r="AL69" s="203"/>
      <c r="AM69" s="203"/>
      <c r="AN69" s="203"/>
      <c r="AO69" s="203"/>
    </row>
    <row r="70" spans="2:41" s="148" customFormat="1" ht="19.5" customHeight="1">
      <c r="B70" s="51" t="str">
        <f t="shared" ref="B70:B75" si="1">IF(C70="","",ROW()-4)</f>
        <v/>
      </c>
      <c r="C70" s="30"/>
      <c r="D70" s="31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H70" s="203"/>
      <c r="AI70" s="203"/>
      <c r="AJ70" s="203"/>
      <c r="AK70" s="203"/>
      <c r="AL70" s="203"/>
      <c r="AM70" s="203"/>
      <c r="AN70" s="203"/>
      <c r="AO70" s="203"/>
    </row>
    <row r="71" spans="2:41" s="148" customFormat="1" ht="21.75" customHeight="1">
      <c r="B71" s="51" t="str">
        <f t="shared" si="1"/>
        <v/>
      </c>
      <c r="C71" s="30"/>
      <c r="D71" s="31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H71" s="203"/>
      <c r="AI71" s="203"/>
      <c r="AJ71" s="203"/>
      <c r="AK71" s="203"/>
      <c r="AL71" s="203"/>
      <c r="AM71" s="203"/>
      <c r="AN71" s="203"/>
      <c r="AO71" s="203"/>
    </row>
    <row r="72" spans="2:41" s="148" customFormat="1" ht="19.5" customHeight="1">
      <c r="B72" s="51" t="str">
        <f t="shared" si="1"/>
        <v/>
      </c>
      <c r="C72" s="30"/>
      <c r="D72" s="31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I72" s="203"/>
      <c r="AJ72" s="203"/>
      <c r="AK72" s="203"/>
      <c r="AL72" s="203"/>
      <c r="AM72" s="203"/>
      <c r="AN72" s="203"/>
      <c r="AO72" s="203"/>
    </row>
    <row r="73" spans="2:41" s="148" customFormat="1" ht="19.5" customHeight="1">
      <c r="B73" s="51" t="str">
        <f t="shared" si="1"/>
        <v/>
      </c>
      <c r="C73" s="30"/>
      <c r="D73" s="31"/>
      <c r="E73" s="203"/>
      <c r="F73" s="203"/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  <c r="AG73" s="203"/>
      <c r="AH73" s="203"/>
      <c r="AI73" s="203"/>
      <c r="AJ73" s="203"/>
      <c r="AK73" s="203"/>
      <c r="AL73" s="203"/>
      <c r="AM73" s="203"/>
      <c r="AN73" s="203"/>
      <c r="AO73" s="203"/>
    </row>
    <row r="74" spans="2:41" ht="21.75" customHeight="1">
      <c r="B74" s="51" t="str">
        <f t="shared" si="1"/>
        <v/>
      </c>
      <c r="C74" s="30"/>
      <c r="D74" s="31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</row>
    <row r="75" spans="2:41" ht="21.75" customHeight="1">
      <c r="B75" s="51" t="str">
        <f t="shared" si="1"/>
        <v/>
      </c>
      <c r="C75" s="30"/>
      <c r="D75" s="31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</row>
  </sheetData>
  <sheetProtection algorithmName="SHA-512" hashValue="ZldNK7UwfTXKDKAMu9yWfGXrnQL++0282cij536psdX5x+gPwf1oEtdMcrCla+f32REk/stRMg9LOR/DWiQXUw==" saltValue="GBFZJT/mKwccR/+vkUUmsA==" spinCount="100000" sheet="1" objects="1" scenarios="1" deleteRows="0" selectLockedCells="1"/>
  <mergeCells count="21">
    <mergeCell ref="R3:S3"/>
    <mergeCell ref="T3:V3"/>
    <mergeCell ref="W3:X3"/>
    <mergeCell ref="O2:P2"/>
    <mergeCell ref="O3:Q3"/>
    <mergeCell ref="H3:J3"/>
    <mergeCell ref="K3:L3"/>
    <mergeCell ref="D3:D4"/>
    <mergeCell ref="C3:C4"/>
    <mergeCell ref="B3:B4"/>
    <mergeCell ref="AI2:AO2"/>
    <mergeCell ref="Q2:X2"/>
    <mergeCell ref="Z1:AA1"/>
    <mergeCell ref="AB1:AD1"/>
    <mergeCell ref="B2:C2"/>
    <mergeCell ref="D2:G2"/>
    <mergeCell ref="H2:J2"/>
    <mergeCell ref="K2:L2"/>
    <mergeCell ref="I1:X1"/>
    <mergeCell ref="B1:D1"/>
    <mergeCell ref="E1:H1"/>
  </mergeCells>
  <conditionalFormatting sqref="C5:D75">
    <cfRule type="containsBlanks" dxfId="338" priority="1">
      <formula>LEN(TRIM(C5))=0</formula>
    </cfRule>
  </conditionalFormatting>
  <pageMargins left="0.6" right="0.31496062992125984" top="0.35433070866141736" bottom="0.61553030303030298" header="0.31496062992125984" footer="0.31496062992125984"/>
  <pageSetup paperSize="9" scale="93" fitToHeight="0" orientation="landscape" r:id="rId1"/>
  <headerFooter>
    <oddFooter>&amp;R&amp;"TH SarabunPSK,Regular"&amp;10©2016 by Bunpod Pijitkamnerd</oddFooter>
  </headerFooter>
  <drawing r:id="rId2"/>
  <legacyDrawing r:id="rId3"/>
  <picture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autoPageBreaks="0" fitToPage="1"/>
  </sheetPr>
  <dimension ref="A1:BC401"/>
  <sheetViews>
    <sheetView showGridLines="0" zoomScale="85" zoomScaleNormal="85" zoomScalePageLayoutView="12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K19" sqref="AK19"/>
    </sheetView>
  </sheetViews>
  <sheetFormatPr defaultColWidth="9" defaultRowHeight="21"/>
  <cols>
    <col min="1" max="1" width="3.1796875" style="79" customWidth="1"/>
    <col min="2" max="2" width="12.1796875" style="79" customWidth="1"/>
    <col min="3" max="3" width="24.26953125" style="78" customWidth="1"/>
    <col min="4" max="18" width="2.81640625" style="78" customWidth="1"/>
    <col min="19" max="19" width="2.81640625" style="78" hidden="1" customWidth="1"/>
    <col min="20" max="20" width="3.26953125" style="79" customWidth="1"/>
    <col min="21" max="35" width="3.81640625" style="79" customWidth="1"/>
    <col min="36" max="36" width="4.1796875" style="79" customWidth="1"/>
    <col min="37" max="37" width="6.81640625" style="79" customWidth="1"/>
    <col min="38" max="39" width="4.1796875" style="78" customWidth="1"/>
    <col min="40" max="41" width="4.7265625" style="80" customWidth="1"/>
    <col min="42" max="43" width="3.81640625" style="218" hidden="1" customWidth="1"/>
    <col min="44" max="55" width="9" style="183"/>
    <col min="56" max="16384" width="9" style="78"/>
  </cols>
  <sheetData>
    <row r="1" spans="1:55" s="61" customFormat="1" ht="27">
      <c r="A1" s="380" t="s">
        <v>15</v>
      </c>
      <c r="B1" s="380"/>
      <c r="C1" s="380"/>
      <c r="D1" s="380"/>
      <c r="E1" s="380"/>
      <c r="F1" s="380"/>
      <c r="G1" s="380"/>
      <c r="H1" s="377">
        <f>ข้อมูล!C3</f>
        <v>0</v>
      </c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377"/>
      <c r="Y1" s="377"/>
      <c r="Z1" s="377"/>
      <c r="AA1" s="377"/>
      <c r="AB1" s="377"/>
      <c r="AC1" s="377"/>
      <c r="AD1" s="377"/>
      <c r="AE1" s="377"/>
      <c r="AF1" s="377"/>
      <c r="AG1" s="377"/>
      <c r="AH1" s="175"/>
      <c r="AI1" s="378" t="s">
        <v>11</v>
      </c>
      <c r="AJ1" s="378"/>
      <c r="AK1" s="377">
        <f>ข้อมูล!C4</f>
        <v>0</v>
      </c>
      <c r="AL1" s="377"/>
      <c r="AM1" s="377"/>
      <c r="AN1" s="191">
        <f>COUNTIF(D6:R6, "1")</f>
        <v>0</v>
      </c>
      <c r="AO1" s="192">
        <f>ข้อมูล!J21</f>
        <v>0</v>
      </c>
      <c r="AP1" s="213"/>
      <c r="AQ1" s="213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</row>
    <row r="2" spans="1:55" s="62" customFormat="1" ht="24">
      <c r="A2" s="376" t="s">
        <v>127</v>
      </c>
      <c r="B2" s="376"/>
      <c r="C2" s="379">
        <f>ข้อมูล!C5</f>
        <v>0</v>
      </c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410" t="s">
        <v>8</v>
      </c>
      <c r="O2" s="410"/>
      <c r="P2" s="410"/>
      <c r="Q2" s="177">
        <f>ข้อมูล!C6</f>
        <v>0</v>
      </c>
      <c r="R2" s="177"/>
      <c r="S2" s="177"/>
      <c r="T2" s="178"/>
      <c r="U2" s="376" t="s">
        <v>111</v>
      </c>
      <c r="V2" s="376"/>
      <c r="W2" s="376"/>
      <c r="X2" s="376">
        <f>ข้อมูล!C7</f>
        <v>0</v>
      </c>
      <c r="Y2" s="376"/>
      <c r="Z2" s="178"/>
      <c r="AA2" s="376" t="s">
        <v>10</v>
      </c>
      <c r="AB2" s="376"/>
      <c r="AC2" s="376"/>
      <c r="AD2" s="376">
        <f>ข้อมูล!C8</f>
        <v>0</v>
      </c>
      <c r="AE2" s="376"/>
      <c r="AF2" s="179"/>
      <c r="AG2" s="376" t="s">
        <v>12</v>
      </c>
      <c r="AH2" s="376"/>
      <c r="AI2" s="409">
        <f>ข้อมูล!C9</f>
        <v>0</v>
      </c>
      <c r="AJ2" s="409"/>
      <c r="AK2" s="409"/>
      <c r="AL2" s="409"/>
      <c r="AM2" s="409"/>
      <c r="AN2" s="409"/>
      <c r="AO2" s="409"/>
      <c r="AP2" s="214"/>
      <c r="AQ2" s="214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</row>
    <row r="3" spans="1:55" s="62" customFormat="1" ht="24">
      <c r="A3" s="381" t="s">
        <v>38</v>
      </c>
      <c r="B3" s="382"/>
      <c r="C3" s="383"/>
      <c r="D3" s="187">
        <f t="shared" ref="D3:R3" si="0">COUNTIF(D7:D75, "&gt;0")</f>
        <v>0</v>
      </c>
      <c r="E3" s="187">
        <f t="shared" si="0"/>
        <v>0</v>
      </c>
      <c r="F3" s="187">
        <f t="shared" si="0"/>
        <v>0</v>
      </c>
      <c r="G3" s="187">
        <f t="shared" si="0"/>
        <v>0</v>
      </c>
      <c r="H3" s="187">
        <f t="shared" si="0"/>
        <v>0</v>
      </c>
      <c r="I3" s="187">
        <f t="shared" si="0"/>
        <v>0</v>
      </c>
      <c r="J3" s="187">
        <f t="shared" si="0"/>
        <v>0</v>
      </c>
      <c r="K3" s="187">
        <f t="shared" si="0"/>
        <v>0</v>
      </c>
      <c r="L3" s="187">
        <f t="shared" si="0"/>
        <v>0</v>
      </c>
      <c r="M3" s="187">
        <f t="shared" si="0"/>
        <v>0</v>
      </c>
      <c r="N3" s="187">
        <f t="shared" si="0"/>
        <v>0</v>
      </c>
      <c r="O3" s="187">
        <f t="shared" si="0"/>
        <v>0</v>
      </c>
      <c r="P3" s="187">
        <f t="shared" si="0"/>
        <v>0</v>
      </c>
      <c r="Q3" s="187">
        <f t="shared" si="0"/>
        <v>0</v>
      </c>
      <c r="R3" s="187">
        <f t="shared" si="0"/>
        <v>0</v>
      </c>
      <c r="S3" s="208"/>
      <c r="T3" s="186"/>
      <c r="U3" s="189">
        <f>COUNTIF(U7:U77, "&gt;0")</f>
        <v>0</v>
      </c>
      <c r="V3" s="189">
        <f t="shared" ref="V3:AI3" si="1">COUNTIF(V7:V77, "&gt;0")</f>
        <v>0</v>
      </c>
      <c r="W3" s="189">
        <f t="shared" si="1"/>
        <v>0</v>
      </c>
      <c r="X3" s="189">
        <f t="shared" si="1"/>
        <v>0</v>
      </c>
      <c r="Y3" s="189">
        <f t="shared" si="1"/>
        <v>0</v>
      </c>
      <c r="Z3" s="189">
        <f t="shared" si="1"/>
        <v>0</v>
      </c>
      <c r="AA3" s="189">
        <f t="shared" si="1"/>
        <v>0</v>
      </c>
      <c r="AB3" s="189">
        <f t="shared" si="1"/>
        <v>0</v>
      </c>
      <c r="AC3" s="189">
        <f t="shared" si="1"/>
        <v>0</v>
      </c>
      <c r="AD3" s="189">
        <f t="shared" si="1"/>
        <v>0</v>
      </c>
      <c r="AE3" s="189">
        <f t="shared" si="1"/>
        <v>0</v>
      </c>
      <c r="AF3" s="189">
        <f t="shared" si="1"/>
        <v>0</v>
      </c>
      <c r="AG3" s="189">
        <f t="shared" si="1"/>
        <v>0</v>
      </c>
      <c r="AH3" s="189">
        <f t="shared" si="1"/>
        <v>0</v>
      </c>
      <c r="AI3" s="189">
        <f t="shared" si="1"/>
        <v>0</v>
      </c>
      <c r="AJ3" s="190"/>
      <c r="AK3" s="190"/>
      <c r="AL3" s="190"/>
      <c r="AM3" s="190"/>
      <c r="AN3" s="190"/>
      <c r="AO3" s="190"/>
      <c r="AP3" s="215"/>
      <c r="AQ3" s="215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</row>
    <row r="4" spans="1:55" s="64" customFormat="1" ht="18.75" customHeight="1">
      <c r="A4" s="389" t="s">
        <v>0</v>
      </c>
      <c r="B4" s="401" t="s">
        <v>126</v>
      </c>
      <c r="C4" s="401" t="s">
        <v>2</v>
      </c>
      <c r="D4" s="406" t="str">
        <f>IF(ข้อมูล!D10=ข้อมูล!I31,"คะแนนการ"&amp;ข้อมูล!I31,"คะแนนการ"&amp;ข้อมูล!I32)</f>
        <v>คะแนนการเข้าเรียน</v>
      </c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8"/>
      <c r="S4" s="207">
        <f>MAX(S7:S77)</f>
        <v>0</v>
      </c>
      <c r="T4" s="63">
        <f>ข้อมูล!E10</f>
        <v>0</v>
      </c>
      <c r="U4" s="398" t="s">
        <v>6</v>
      </c>
      <c r="V4" s="399"/>
      <c r="W4" s="399"/>
      <c r="X4" s="399"/>
      <c r="Y4" s="399"/>
      <c r="Z4" s="399"/>
      <c r="AA4" s="399"/>
      <c r="AB4" s="399"/>
      <c r="AC4" s="399"/>
      <c r="AD4" s="399"/>
      <c r="AE4" s="399"/>
      <c r="AF4" s="399"/>
      <c r="AG4" s="399"/>
      <c r="AH4" s="399"/>
      <c r="AI4" s="400"/>
      <c r="AJ4" s="85">
        <f>AL6-T4</f>
        <v>0</v>
      </c>
      <c r="AK4" s="404" t="s">
        <v>139</v>
      </c>
      <c r="AL4" s="392" t="s">
        <v>6</v>
      </c>
      <c r="AM4" s="387" t="s">
        <v>3</v>
      </c>
      <c r="AN4" s="384" t="s">
        <v>4</v>
      </c>
      <c r="AO4" s="384" t="s">
        <v>5</v>
      </c>
      <c r="AP4" s="216"/>
      <c r="AQ4" s="216"/>
      <c r="AR4" s="181"/>
      <c r="AS4" s="181"/>
      <c r="AT4" s="181"/>
      <c r="AU4" s="181"/>
      <c r="AV4" s="181"/>
      <c r="AW4" s="181"/>
      <c r="AX4" s="181"/>
      <c r="AY4" s="181"/>
      <c r="AZ4" s="181"/>
      <c r="BA4" s="181"/>
      <c r="BB4" s="181"/>
      <c r="BC4" s="181"/>
    </row>
    <row r="5" spans="1:55" s="64" customFormat="1" ht="18.75" customHeight="1">
      <c r="A5" s="390"/>
      <c r="B5" s="402"/>
      <c r="C5" s="402"/>
      <c r="D5" s="65">
        <v>1</v>
      </c>
      <c r="E5" s="65">
        <v>2</v>
      </c>
      <c r="F5" s="65">
        <v>3</v>
      </c>
      <c r="G5" s="65">
        <v>4</v>
      </c>
      <c r="H5" s="65">
        <v>5</v>
      </c>
      <c r="I5" s="65">
        <v>6</v>
      </c>
      <c r="J5" s="65">
        <v>7</v>
      </c>
      <c r="K5" s="65">
        <v>8</v>
      </c>
      <c r="L5" s="65">
        <v>9</v>
      </c>
      <c r="M5" s="65">
        <v>10</v>
      </c>
      <c r="N5" s="65">
        <v>11</v>
      </c>
      <c r="O5" s="65">
        <v>12</v>
      </c>
      <c r="P5" s="65">
        <v>13</v>
      </c>
      <c r="Q5" s="65">
        <v>14</v>
      </c>
      <c r="R5" s="66">
        <v>15</v>
      </c>
      <c r="S5" s="66"/>
      <c r="T5" s="394" t="s">
        <v>13</v>
      </c>
      <c r="U5" s="67">
        <v>1</v>
      </c>
      <c r="V5" s="67">
        <v>2</v>
      </c>
      <c r="W5" s="67">
        <v>3</v>
      </c>
      <c r="X5" s="67">
        <v>4</v>
      </c>
      <c r="Y5" s="67">
        <v>5</v>
      </c>
      <c r="Z5" s="67">
        <v>6</v>
      </c>
      <c r="AA5" s="67">
        <v>7</v>
      </c>
      <c r="AB5" s="67">
        <v>8</v>
      </c>
      <c r="AC5" s="67">
        <v>9</v>
      </c>
      <c r="AD5" s="67">
        <v>10</v>
      </c>
      <c r="AE5" s="67">
        <v>11</v>
      </c>
      <c r="AF5" s="67">
        <v>12</v>
      </c>
      <c r="AG5" s="67">
        <v>13</v>
      </c>
      <c r="AH5" s="67">
        <v>14</v>
      </c>
      <c r="AI5" s="67">
        <v>15</v>
      </c>
      <c r="AJ5" s="396" t="s">
        <v>13</v>
      </c>
      <c r="AK5" s="405"/>
      <c r="AL5" s="393"/>
      <c r="AM5" s="388"/>
      <c r="AN5" s="386"/>
      <c r="AO5" s="385"/>
      <c r="AP5" s="216"/>
      <c r="AQ5" s="216"/>
      <c r="AR5" s="181"/>
      <c r="AS5" s="181"/>
      <c r="AT5" s="181"/>
      <c r="AU5" s="181"/>
      <c r="AV5" s="181"/>
      <c r="AW5" s="181"/>
      <c r="AX5" s="181"/>
      <c r="AY5" s="181"/>
      <c r="AZ5" s="181"/>
      <c r="BA5" s="181"/>
      <c r="BB5" s="181"/>
      <c r="BC5" s="181"/>
    </row>
    <row r="6" spans="1:55" s="64" customFormat="1" ht="18.75" customHeight="1">
      <c r="A6" s="391"/>
      <c r="B6" s="403"/>
      <c r="C6" s="68"/>
      <c r="D6" s="188" t="str">
        <f>IF(ข้อมูล!H3 &lt;&gt;0,1,"")</f>
        <v/>
      </c>
      <c r="E6" s="188" t="str">
        <f>IF(ข้อมูล!H4 &lt;&gt;0,1,"")</f>
        <v/>
      </c>
      <c r="F6" s="188" t="str">
        <f>IF(ข้อมูล!H5&lt;&gt;0,1,"")</f>
        <v/>
      </c>
      <c r="G6" s="188" t="str">
        <f>IF(ข้อมูล!H6 &lt;&gt;0,1,"")</f>
        <v/>
      </c>
      <c r="H6" s="188" t="str">
        <f>IF(ข้อมูล!H7&lt;&gt;0,1,"")</f>
        <v/>
      </c>
      <c r="I6" s="188" t="str">
        <f>IF(ข้อมูล!H8 &lt;&gt;0,1,"")</f>
        <v/>
      </c>
      <c r="J6" s="188" t="str">
        <f>IF(ข้อมูล!H9 &lt;&gt;0,1,"")</f>
        <v/>
      </c>
      <c r="K6" s="188" t="str">
        <f>IF(ข้อมูล!H10 &lt;&gt;0,1,"")</f>
        <v/>
      </c>
      <c r="L6" s="188" t="str">
        <f>IF(ข้อมูล!H11&lt;&gt;0,1,"")</f>
        <v/>
      </c>
      <c r="M6" s="188" t="str">
        <f>IF(ข้อมูล!H12 &lt;&gt;0,1,"")</f>
        <v/>
      </c>
      <c r="N6" s="188" t="str">
        <f>IF(ข้อมูล!H13 &lt;&gt;0,1,"")</f>
        <v/>
      </c>
      <c r="O6" s="188" t="str">
        <f>IF(ข้อมูล!H14 &lt;&gt;0,1,"")</f>
        <v/>
      </c>
      <c r="P6" s="188" t="str">
        <f>IF(ข้อมูล!H15 &lt;&gt;0,1,"")</f>
        <v/>
      </c>
      <c r="Q6" s="188" t="str">
        <f>IF(ข้อมูล!H16 &lt;&gt;0,1,"")</f>
        <v/>
      </c>
      <c r="R6" s="188" t="str">
        <f>IF(ข้อมูล!H17 &lt;&gt;0,1,"")</f>
        <v/>
      </c>
      <c r="S6" s="209"/>
      <c r="T6" s="395"/>
      <c r="U6" s="69">
        <f>ข้อมูล!L3</f>
        <v>0</v>
      </c>
      <c r="V6" s="69">
        <f>ข้อมูล!L4</f>
        <v>0</v>
      </c>
      <c r="W6" s="69">
        <f>ข้อมูล!L5</f>
        <v>0</v>
      </c>
      <c r="X6" s="69">
        <f>ข้อมูล!L6</f>
        <v>0</v>
      </c>
      <c r="Y6" s="69">
        <f>ข้อมูล!L7</f>
        <v>0</v>
      </c>
      <c r="Z6" s="69">
        <f>ข้อมูล!L8</f>
        <v>0</v>
      </c>
      <c r="AA6" s="69">
        <f>ข้อมูล!L9</f>
        <v>0</v>
      </c>
      <c r="AB6" s="69">
        <f>ข้อมูล!L10</f>
        <v>0</v>
      </c>
      <c r="AC6" s="69">
        <f>ข้อมูล!L11</f>
        <v>0</v>
      </c>
      <c r="AD6" s="69">
        <f>ข้อมูล!L12</f>
        <v>0</v>
      </c>
      <c r="AE6" s="69">
        <f>ข้อมูล!L13</f>
        <v>0</v>
      </c>
      <c r="AF6" s="69">
        <f>ข้อมูล!L14</f>
        <v>0</v>
      </c>
      <c r="AG6" s="69">
        <f>ข้อมูล!L15</f>
        <v>0</v>
      </c>
      <c r="AH6" s="69">
        <f>ข้อมูล!L16</f>
        <v>0</v>
      </c>
      <c r="AI6" s="69">
        <f>ข้อมูล!L17</f>
        <v>0</v>
      </c>
      <c r="AJ6" s="397"/>
      <c r="AK6" s="87" t="s">
        <v>140</v>
      </c>
      <c r="AL6" s="86">
        <f>ข้อมูล!C10</f>
        <v>0</v>
      </c>
      <c r="AM6" s="69">
        <f>ข้อมูล!C12</f>
        <v>100</v>
      </c>
      <c r="AN6" s="70">
        <f>AL6+AM6</f>
        <v>100</v>
      </c>
      <c r="AO6" s="386"/>
      <c r="AP6" s="216"/>
      <c r="AQ6" s="216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</row>
    <row r="7" spans="1:55" s="77" customFormat="1" ht="19.5">
      <c r="A7" s="81">
        <v>1</v>
      </c>
      <c r="B7" s="71" t="str">
        <f>IF(ข้อมูลนักศึกษา!C5=0,"",ข้อมูลนักศึกษา!C5)</f>
        <v/>
      </c>
      <c r="C7" s="82" t="str">
        <f>IF(ข้อมูลนักศึกษา!C5=0,"",VLOOKUP(B7,ข้อมูลนักศึกษา!C5:D75,2,FALSE))</f>
        <v/>
      </c>
      <c r="D7" s="71" t="str">
        <f t="array" ref="D7">IF(B7="","",IF(จิตพิสัย!E7="","",จิตพิสัย!E7))</f>
        <v/>
      </c>
      <c r="E7" s="71" t="str">
        <f t="array" ref="E7">IF(B7="","",IF(จิตพิสัย!F7="","",จิตพิสัย!F7))</f>
        <v/>
      </c>
      <c r="F7" s="71" t="str">
        <f t="array" ref="F7">IF(B7="","",IF(จิตพิสัย!G7="","",จิตพิสัย!G7))</f>
        <v/>
      </c>
      <c r="G7" s="71" t="str">
        <f t="array" ref="G7">IF(B7="","",IF(จิตพิสัย!H7="","",จิตพิสัย!H7))</f>
        <v/>
      </c>
      <c r="H7" s="71" t="str">
        <f t="array" ref="H7">IF(B7="","",IF(จิตพิสัย!I7="","",จิตพิสัย!I7))</f>
        <v/>
      </c>
      <c r="I7" s="71" t="str">
        <f t="array" ref="I7">IF(B7="","",IF(จิตพิสัย!J7="","",จิตพิสัย!J7))</f>
        <v/>
      </c>
      <c r="J7" s="71" t="str">
        <f t="array" ref="J7">IF(B7="","",IF(จิตพิสัย!K7="","",จิตพิสัย!K7))</f>
        <v/>
      </c>
      <c r="K7" s="71" t="str">
        <f t="array" ref="K7">IF(B7="","",IF(จิตพิสัย!L7="","",จิตพิสัย!L7))</f>
        <v/>
      </c>
      <c r="L7" s="71" t="str">
        <f t="array" ref="L7">IF(B7="","",IF(จิตพิสัย!M7="","",จิตพิสัย!M7))</f>
        <v/>
      </c>
      <c r="M7" s="71" t="str">
        <f t="array" ref="M7">IF(B7="","",IF(จิตพิสัย!N7="","",จิตพิสัย!N7))</f>
        <v/>
      </c>
      <c r="N7" s="71" t="str">
        <f t="array" ref="N7">IF(B7="","",IF(จิตพิสัย!O7="","",จิตพิสัย!O7))</f>
        <v/>
      </c>
      <c r="O7" s="71" t="str">
        <f t="array" ref="O7">IF(B7="","",IF(จิตพิสัย!P7="","",จิตพิสัย!P7))</f>
        <v/>
      </c>
      <c r="P7" s="71" t="str">
        <f t="array" ref="P7">IF(B7="","",IF(จิตพิสัย!Q7="","",จิตพิสัย!Q7))</f>
        <v/>
      </c>
      <c r="Q7" s="71" t="str">
        <f t="array" ref="Q7">IF(B7="","",IF(จิตพิสัย!R7="","",จิตพิสัย!R7))</f>
        <v/>
      </c>
      <c r="R7" s="71" t="str">
        <f t="array" ref="R7">IF(B7="","",IF(จิตพิสัย!S7="","",จิตพิสัย!S7))</f>
        <v/>
      </c>
      <c r="S7" s="71" t="str">
        <f>IF(B7="","",SUM(D7:R7))</f>
        <v/>
      </c>
      <c r="T7" s="72" t="str">
        <f>IF(B7="","",ROUNDUP(IF(ข้อมูล!D10="เข้าเรียน",((IF(T4&gt;0,(COUNTIF(D7:R7,1)*ข้อมูล!E10)/(SUM(D6:R6)),0))-หักคะแนน!O4),((IF(T4&gt;0,IF(SUM(D7:R7)&gt;AO1,T4,((SUM(D7:R7)*ข้อมูล!E10)/AO1)),"0"))-หักคะแนน!O4)),1))</f>
        <v/>
      </c>
      <c r="U7" s="73" t="str">
        <f>IF(B7="","",IF(U6&gt;0,((งาน1!K4*ข้อมูล!L3)/100),""))</f>
        <v/>
      </c>
      <c r="V7" s="73" t="str">
        <f>IF(B7="","",IF(V6&gt;0,((งาน2!K4*ข้อมูล!L4)/100),""))</f>
        <v/>
      </c>
      <c r="W7" s="73" t="str">
        <f>IF(B7="","",IF(W6&gt;0,((งาน3!K4*ข้อมูล!L5)/100),""))</f>
        <v/>
      </c>
      <c r="X7" s="73" t="str">
        <f>IF(B7="","",IF(X6&gt;0,((งาน4!K4*ข้อมูล!L6)/100),""))</f>
        <v/>
      </c>
      <c r="Y7" s="73" t="str">
        <f>IF(B7="","",IF(Y6&gt;0,((งาน5!K4*ข้อมูล!L7)/100),""))</f>
        <v/>
      </c>
      <c r="Z7" s="73" t="str">
        <f>IF(B7="","",IF(Z6&gt;0,((งาน6!K4*ข้อมูล!L8)/100),""))</f>
        <v/>
      </c>
      <c r="AA7" s="73" t="str">
        <f>IF(B7="","",IF(AA6&gt;0,((งาน7!K4*ข้อมูล!L9)/100),""))</f>
        <v/>
      </c>
      <c r="AB7" s="73" t="str">
        <f>IF(B7="","",IF(AB6&gt;0,((งาน8!K4*ข้อมูล!L10)/100),""))</f>
        <v/>
      </c>
      <c r="AC7" s="73" t="str">
        <f>IF(B7="","",IF(AC6&gt;0,((งาน9!K4*ข้อมูล!L11)/100),""))</f>
        <v/>
      </c>
      <c r="AD7" s="73" t="str">
        <f>IF(B7="","",IF(AD6&gt;0,((งาน10!K4*ข้อมูล!L12)/100),""))</f>
        <v/>
      </c>
      <c r="AE7" s="73" t="str">
        <f>IF(B7="","",IF(AE6&gt;0,((งาน11!K4*ข้อมูล!L13)/100),""))</f>
        <v/>
      </c>
      <c r="AF7" s="73" t="str">
        <f>IF(B7="","",IF(AF6&gt;0,((งาน12!K4*ข้อมูล!L14)/100),""))</f>
        <v/>
      </c>
      <c r="AG7" s="73" t="str">
        <f>IF(B7="","",IF(AG6&gt;0,((งาน13!K4*ข้อมูล!L15)/100),""))</f>
        <v/>
      </c>
      <c r="AH7" s="73" t="str">
        <f>IF(B7="","",IF(AH6&gt;0,((งาน14!K4*ข้อมูล!L16)/100),""))</f>
        <v/>
      </c>
      <c r="AI7" s="73" t="str">
        <f>IF(B7="","",IF(ข้อมูล!K17="Term Project",IF(AI6&gt;0,(('Term Project'!K4*ข้อมูล!L17)/100),""),IF(AI6&gt;0,((QUIZ!V4*คะแนน!AI6)/100),"")))</f>
        <v/>
      </c>
      <c r="AJ7" s="74" t="str">
        <f>IF(B7="","",ROUNDUP((SUM(U7:AI7)*AJ4)/SUM(U6:AI6),1))</f>
        <v/>
      </c>
      <c r="AK7" s="206"/>
      <c r="AL7" s="75" t="str">
        <f t="shared" ref="AL7:AL62" si="2">IF(B7="","",ROUNDUP((T7+AJ7),1))</f>
        <v/>
      </c>
      <c r="AM7" s="76" t="str">
        <f>IF(B7="","",Final!L4)</f>
        <v/>
      </c>
      <c r="AN7" s="84" t="str">
        <f t="shared" ref="AN7:AN62" si="3">IF(B7="","",ROUNDUP((AL7+AM7),1))</f>
        <v/>
      </c>
      <c r="AO7" s="84" t="str" cm="1">
        <f t="array" ref="AO7">_xlfn.IFS(B7="","",COUNTA(C7)&lt;1,"0",Final!E4="M","M",AK7="I","I",AK7="W","W",AN7&gt;=$AQ$7,$AP$7,AN7&gt;=$AQ$8,$AP$8,AN7&gt;=$AQ$9,$AP$9,AN7&gt;=$AQ$10,$AP$10,AN7&gt;=$AQ$11,$AP$11,AN7&gt;=$AQ$12,$AP$12,AN7&gt;=$AQ$13,$AP$13,AN7&lt;$AQ$14,$AP$14)</f>
        <v/>
      </c>
      <c r="AP7" s="219" t="s">
        <v>26</v>
      </c>
      <c r="AQ7" s="219">
        <v>85</v>
      </c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</row>
    <row r="8" spans="1:55" s="77" customFormat="1" ht="19.5">
      <c r="A8" s="81">
        <v>2</v>
      </c>
      <c r="B8" s="71" t="str">
        <f>IF(ข้อมูลนักศึกษา!C6=0,"",ข้อมูลนักศึกษา!C6)</f>
        <v/>
      </c>
      <c r="C8" s="82" t="str">
        <f>IF(ข้อมูลนักศึกษา!C6=0,"",VLOOKUP(B8,ข้อมูลนักศึกษา!C6:D76,2,FALSE))</f>
        <v/>
      </c>
      <c r="D8" s="71" t="str">
        <f t="array" ref="D8">IF(B8="","",IF(จิตพิสัย!E8="","",จิตพิสัย!E8))</f>
        <v/>
      </c>
      <c r="E8" s="71" t="str">
        <f t="array" ref="E8">IF(B8="","",IF(จิตพิสัย!F8="","",จิตพิสัย!F8))</f>
        <v/>
      </c>
      <c r="F8" s="71" t="str">
        <f t="array" ref="F8">IF(B8="","",IF(จิตพิสัย!G8="","",จิตพิสัย!G8))</f>
        <v/>
      </c>
      <c r="G8" s="71" t="str">
        <f t="array" ref="G8">IF(B8="","",IF(จิตพิสัย!H8="","",จิตพิสัย!H8))</f>
        <v/>
      </c>
      <c r="H8" s="71" t="str">
        <f t="array" ref="H8">IF(B8="","",IF(จิตพิสัย!I8="","",จิตพิสัย!I8))</f>
        <v/>
      </c>
      <c r="I8" s="71" t="str">
        <f t="array" ref="I8">IF(B8="","",IF(จิตพิสัย!J8="","",จิตพิสัย!J8))</f>
        <v/>
      </c>
      <c r="J8" s="71" t="str">
        <f t="array" ref="J8">IF(B8="","",IF(จิตพิสัย!K8="","",จิตพิสัย!K8))</f>
        <v/>
      </c>
      <c r="K8" s="71" t="str">
        <f t="array" ref="K8">IF(B8="","",IF(จิตพิสัย!L8="","",จิตพิสัย!L8))</f>
        <v/>
      </c>
      <c r="L8" s="71" t="str">
        <f t="array" ref="L8">IF(B8="","",IF(จิตพิสัย!M8="","",จิตพิสัย!M8))</f>
        <v/>
      </c>
      <c r="M8" s="71" t="str">
        <f t="array" ref="M8">IF(B8="","",IF(จิตพิสัย!N8="","",จิตพิสัย!N8))</f>
        <v/>
      </c>
      <c r="N8" s="71" t="str">
        <f t="array" ref="N8">IF(B8="","",IF(จิตพิสัย!O8="","",จิตพิสัย!O8))</f>
        <v/>
      </c>
      <c r="O8" s="71" t="str">
        <f t="array" ref="O8">IF(B8="","",IF(จิตพิสัย!P8="","",จิตพิสัย!P8))</f>
        <v/>
      </c>
      <c r="P8" s="71" t="str">
        <f t="array" ref="P8">IF(B8="","",IF(จิตพิสัย!Q8="","",จิตพิสัย!Q8))</f>
        <v/>
      </c>
      <c r="Q8" s="71" t="str">
        <f t="array" ref="Q8">IF(B8="","",IF(จิตพิสัย!R8="","",จิตพิสัย!R8))</f>
        <v/>
      </c>
      <c r="R8" s="71" t="str">
        <f t="array" ref="R8">IF(B8="","",IF(จิตพิสัย!S8="","",จิตพิสัย!S8))</f>
        <v/>
      </c>
      <c r="S8" s="71" t="str">
        <f t="shared" ref="S8:S71" si="4">IF(B8="","",SUM(D8:R8))</f>
        <v/>
      </c>
      <c r="T8" s="72" t="str">
        <f>IF(B8="","",ROUNDUP(IF(ข้อมูล!D10="เข้าเรียน",((IF(T4&gt;0,(COUNTIF(D8:R8,1)*ข้อมูล!E10)/(SUM(D6:R6)),0))-หักคะแนน!O5),((IF(T4&gt;0,IF(SUM(D8:R8)&gt;AO1,T4,((SUM(D8:R8)*ข้อมูล!E10)/AO1)),"0"))-หักคะแนน!O5)),1))</f>
        <v/>
      </c>
      <c r="U8" s="73" t="str">
        <f>IF(B8="","",IF(U6&gt;0,((งาน1!K5*ข้อมูล!L3)/100),""))</f>
        <v/>
      </c>
      <c r="V8" s="73" t="str">
        <f>IF(B8="","",IF(V6&gt;0,((งาน2!K5*ข้อมูล!L4)/100),""))</f>
        <v/>
      </c>
      <c r="W8" s="73" t="str">
        <f>IF(B8="","",IF(W6&gt;0,((งาน3!K5*ข้อมูล!L5)/100),""))</f>
        <v/>
      </c>
      <c r="X8" s="73" t="str">
        <f>IF(B8="","",IF(X6&gt;0,((งาน4!K5*ข้อมูล!L6)/100),""))</f>
        <v/>
      </c>
      <c r="Y8" s="73" t="str">
        <f>IF(B8="","",IF(Y6&gt;0,((งาน5!K5*ข้อมูล!L7)/100),""))</f>
        <v/>
      </c>
      <c r="Z8" s="73" t="str">
        <f>IF(B8="","",IF(Z6&gt;0,((งาน6!K5*ข้อมูล!L8)/100),""))</f>
        <v/>
      </c>
      <c r="AA8" s="73" t="str">
        <f>IF(B8="","",IF(AA6&gt;0,((งาน7!K5*ข้อมูล!L9)/100),""))</f>
        <v/>
      </c>
      <c r="AB8" s="73" t="str">
        <f>IF(B8="","",IF(AB6&gt;0,((งาน8!K5*ข้อมูล!L10)/100),""))</f>
        <v/>
      </c>
      <c r="AC8" s="73" t="str">
        <f>IF(B8="","",IF(AC6&gt;0,((งาน9!K5*ข้อมูล!L11)/100),""))</f>
        <v/>
      </c>
      <c r="AD8" s="73" t="str">
        <f>IF(B8="","",IF(AD6&gt;0,((งาน10!K5*ข้อมูล!L12)/100),""))</f>
        <v/>
      </c>
      <c r="AE8" s="73" t="str">
        <f>IF(B8="","",IF(AE6&gt;0,((งาน11!K5*ข้อมูล!L13)/100),""))</f>
        <v/>
      </c>
      <c r="AF8" s="73" t="str">
        <f>IF(B8="","",IF(AF6&gt;0,((งาน12!K5*ข้อมูล!L14)/100),""))</f>
        <v/>
      </c>
      <c r="AG8" s="73" t="str">
        <f>IF(B8="","",IF(AG6&gt;0,((งาน13!K5*ข้อมูล!L15)/100),""))</f>
        <v/>
      </c>
      <c r="AH8" s="73" t="str">
        <f>IF(B8="","",IF(AH6&gt;0,((งาน14!K5*ข้อมูล!L16)/100),""))</f>
        <v/>
      </c>
      <c r="AI8" s="73" t="str">
        <f>IF(B8="","",IF(ข้อมูล!K17="Term Project",IF(AI6&gt;0,(('Term Project'!K5*ข้อมูล!L17)/100),""),IF(AI6&gt;0,((QUIZ!V5*คะแนน!AI6)/100),"")))</f>
        <v/>
      </c>
      <c r="AJ8" s="74" t="str">
        <f>IF(B8="","",ROUNDUP((SUM(U8:AI8)*AJ4)/SUM(U6:AI6),1))</f>
        <v/>
      </c>
      <c r="AK8" s="206"/>
      <c r="AL8" s="75" t="str">
        <f t="shared" si="2"/>
        <v/>
      </c>
      <c r="AM8" s="76" t="str">
        <f>IF(B8="","",Final!L5)</f>
        <v/>
      </c>
      <c r="AN8" s="84" t="str">
        <f t="shared" si="3"/>
        <v/>
      </c>
      <c r="AO8" s="84" t="str" cm="1">
        <f t="array" ref="AO8">_xlfn.IFS(B8="","",COUNTA(C8)&lt;1,"0",Final!E5="M","M",AK8="I","I",AK8="W","W",AN8&gt;=$AQ$7,$AP$7,AN8&gt;=$AQ$8,$AP$8,AN8&gt;=$AQ$9,$AP$9,AN8&gt;=$AQ$10,$AP$10,AN8&gt;=$AQ$11,$AP$11,AN8&gt;=$AQ$12,$AP$12,AN8&gt;=$AQ$13,$AP$13,AN8&lt;$AQ$14,$AP$14)</f>
        <v/>
      </c>
      <c r="AP8" s="219" t="s">
        <v>27</v>
      </c>
      <c r="AQ8" s="219">
        <v>79</v>
      </c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</row>
    <row r="9" spans="1:55" s="77" customFormat="1" ht="19.5">
      <c r="A9" s="81">
        <v>3</v>
      </c>
      <c r="B9" s="71" t="str">
        <f>IF(ข้อมูลนักศึกษา!C7=0,"",ข้อมูลนักศึกษา!C7)</f>
        <v/>
      </c>
      <c r="C9" s="82" t="str">
        <f>IF(ข้อมูลนักศึกษา!C7=0,"",VLOOKUP(B9,ข้อมูลนักศึกษา!C7:D77,2,FALSE))</f>
        <v/>
      </c>
      <c r="D9" s="71" t="str">
        <f t="array" ref="D9">IF(B9="","",IF(จิตพิสัย!E9="","",จิตพิสัย!E9))</f>
        <v/>
      </c>
      <c r="E9" s="71" t="str">
        <f t="array" ref="E9">IF(B9="","",IF(จิตพิสัย!F9="","",จิตพิสัย!F9))</f>
        <v/>
      </c>
      <c r="F9" s="71" t="str">
        <f t="array" ref="F9">IF(B9="","",IF(จิตพิสัย!G9="","",จิตพิสัย!G9))</f>
        <v/>
      </c>
      <c r="G9" s="71" t="str">
        <f t="array" ref="G9">IF(B9="","",IF(จิตพิสัย!H9="","",จิตพิสัย!H9))</f>
        <v/>
      </c>
      <c r="H9" s="71" t="str">
        <f t="array" ref="H9">IF(B9="","",IF(จิตพิสัย!I9="","",จิตพิสัย!I9))</f>
        <v/>
      </c>
      <c r="I9" s="71" t="str">
        <f t="array" ref="I9">IF(B9="","",IF(จิตพิสัย!J9="","",จิตพิสัย!J9))</f>
        <v/>
      </c>
      <c r="J9" s="71" t="str">
        <f t="array" ref="J9">IF(B9="","",IF(จิตพิสัย!K9="","",จิตพิสัย!K9))</f>
        <v/>
      </c>
      <c r="K9" s="71" t="str">
        <f t="array" ref="K9">IF(B9="","",IF(จิตพิสัย!L9="","",จิตพิสัย!L9))</f>
        <v/>
      </c>
      <c r="L9" s="71" t="str">
        <f t="array" ref="L9">IF(B9="","",IF(จิตพิสัย!M9="","",จิตพิสัย!M9))</f>
        <v/>
      </c>
      <c r="M9" s="71" t="str">
        <f t="array" ref="M9">IF(B9="","",IF(จิตพิสัย!N9="","",จิตพิสัย!N9))</f>
        <v/>
      </c>
      <c r="N9" s="71" t="str">
        <f t="array" ref="N9">IF(B9="","",IF(จิตพิสัย!O9="","",จิตพิสัย!O9))</f>
        <v/>
      </c>
      <c r="O9" s="71" t="str">
        <f t="array" ref="O9">IF(B9="","",IF(จิตพิสัย!P9="","",จิตพิสัย!P9))</f>
        <v/>
      </c>
      <c r="P9" s="71" t="str">
        <f t="array" ref="P9">IF(B9="","",IF(จิตพิสัย!Q9="","",จิตพิสัย!Q9))</f>
        <v/>
      </c>
      <c r="Q9" s="71" t="str">
        <f t="array" ref="Q9">IF(B9="","",IF(จิตพิสัย!R9="","",จิตพิสัย!R9))</f>
        <v/>
      </c>
      <c r="R9" s="71" t="str">
        <f t="array" ref="R9">IF(B9="","",IF(จิตพิสัย!S9="","",จิตพิสัย!S9))</f>
        <v/>
      </c>
      <c r="S9" s="71" t="str">
        <f t="shared" si="4"/>
        <v/>
      </c>
      <c r="T9" s="72" t="str">
        <f>IF(B9="","",ROUNDUP(IF(ข้อมูล!D10="เข้าเรียน",((IF(T4&gt;0,(COUNTIF(D9:R9,1)*ข้อมูล!E10)/(SUM(D6:R6)),0))-หักคะแนน!O6),((IF(T4&gt;0,IF(SUM(D9:R9)&gt;AO1,T4,((SUM(D9:R9)*ข้อมูล!E10)/AO1)),"0"))-หักคะแนน!O6)),1))</f>
        <v/>
      </c>
      <c r="U9" s="73" t="str">
        <f>IF(B9="","",IF(U6&gt;0,((งาน1!K6*ข้อมูล!L3)/100),""))</f>
        <v/>
      </c>
      <c r="V9" s="73" t="str">
        <f>IF(B9="","",IF(V6&gt;0,((งาน2!K6*ข้อมูล!L4)/100),""))</f>
        <v/>
      </c>
      <c r="W9" s="73" t="str">
        <f>IF(B9="","",IF(W6&gt;0,((งาน3!K6*ข้อมูล!L5)/100),""))</f>
        <v/>
      </c>
      <c r="X9" s="73" t="str">
        <f>IF(B9="","",IF(X6&gt;0,((งาน4!K6*ข้อมูล!L6)/100),""))</f>
        <v/>
      </c>
      <c r="Y9" s="73" t="str">
        <f>IF(B9="","",IF(Y6&gt;0,((งาน5!K6*ข้อมูล!L7)/100),""))</f>
        <v/>
      </c>
      <c r="Z9" s="73" t="str">
        <f>IF(B9="","",IF(Z6&gt;0,((งาน6!K6*ข้อมูล!L8)/100),""))</f>
        <v/>
      </c>
      <c r="AA9" s="73" t="str">
        <f>IF(B9="","",IF(AA6&gt;0,((งาน7!K6*ข้อมูล!L9)/100),""))</f>
        <v/>
      </c>
      <c r="AB9" s="73" t="str">
        <f>IF(B9="","",IF(AB6&gt;0,((งาน8!K6*ข้อมูล!L10)/100),""))</f>
        <v/>
      </c>
      <c r="AC9" s="73" t="str">
        <f>IF(B9="","",IF(AC6&gt;0,((งาน9!K6*ข้อมูล!L11)/100),""))</f>
        <v/>
      </c>
      <c r="AD9" s="73" t="str">
        <f>IF(B9="","",IF(AD6&gt;0,((งาน10!K6*ข้อมูล!L12)/100),""))</f>
        <v/>
      </c>
      <c r="AE9" s="73" t="str">
        <f>IF(B9="","",IF(AE6&gt;0,((งาน11!K6*ข้อมูล!L13)/100),""))</f>
        <v/>
      </c>
      <c r="AF9" s="73" t="str">
        <f>IF(B9="","",IF(AF6&gt;0,((งาน12!K6*ข้อมูล!L14)/100),""))</f>
        <v/>
      </c>
      <c r="AG9" s="73" t="str">
        <f>IF(B9="","",IF(AG6&gt;0,((งาน13!K6*ข้อมูล!L15)/100),""))</f>
        <v/>
      </c>
      <c r="AH9" s="73" t="str">
        <f>IF(B9="","",IF(AH6&gt;0,((งาน14!K6*ข้อมูล!L16)/100),""))</f>
        <v/>
      </c>
      <c r="AI9" s="73" t="str">
        <f>IF(B9="","",IF(ข้อมูล!K17="Term Project",IF(AI6&gt;0,(('Term Project'!K6*ข้อมูล!L17)/100),""),IF(AI6&gt;0,((QUIZ!V6*คะแนน!AI6)/100),"")))</f>
        <v/>
      </c>
      <c r="AJ9" s="74" t="str">
        <f>IF(B9="","",ROUNDUP((SUM(U9:AI9)*AJ4)/SUM(U6:AI6),1))</f>
        <v/>
      </c>
      <c r="AK9" s="206"/>
      <c r="AL9" s="75" t="str">
        <f t="shared" si="2"/>
        <v/>
      </c>
      <c r="AM9" s="76" t="str">
        <f>IF(B9="","",Final!L6)</f>
        <v/>
      </c>
      <c r="AN9" s="84" t="str">
        <f t="shared" si="3"/>
        <v/>
      </c>
      <c r="AO9" s="84" t="str" cm="1">
        <f t="array" ref="AO9">_xlfn.IFS(B9="","",COUNTA(C9)&lt;1,"0",Final!E6="M","M",AK9="I","I",AK9="W","W",AN9&gt;=$AQ$7,$AP$7,AN9&gt;=$AQ$8,$AP$8,AN9&gt;=$AQ$9,$AP$9,AN9&gt;=$AQ$10,$AP$10,AN9&gt;=$AQ$11,$AP$11,AN9&gt;=$AQ$12,$AP$12,AN9&gt;=$AQ$13,$AP$13,AN9&lt;$AQ$14,$AP$14)</f>
        <v/>
      </c>
      <c r="AP9" s="219" t="s">
        <v>28</v>
      </c>
      <c r="AQ9" s="219">
        <v>73</v>
      </c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</row>
    <row r="10" spans="1:55" s="77" customFormat="1" ht="19.5">
      <c r="A10" s="81">
        <v>4</v>
      </c>
      <c r="B10" s="71" t="str">
        <f>IF(ข้อมูลนักศึกษา!C8=0,"",ข้อมูลนักศึกษา!C8)</f>
        <v/>
      </c>
      <c r="C10" s="82" t="str">
        <f>IF(ข้อมูลนักศึกษา!C8=0,"",VLOOKUP(B10,ข้อมูลนักศึกษา!C8:D78,2,FALSE))</f>
        <v/>
      </c>
      <c r="D10" s="71" t="str">
        <f t="array" ref="D10">IF(B10="","",IF(จิตพิสัย!E10="","",จิตพิสัย!E10))</f>
        <v/>
      </c>
      <c r="E10" s="71" t="str">
        <f t="array" ref="E10">IF(B10="","",IF(จิตพิสัย!F10="","",จิตพิสัย!F10))</f>
        <v/>
      </c>
      <c r="F10" s="71" t="str">
        <f t="array" ref="F10">IF(B10="","",IF(จิตพิสัย!G10="","",จิตพิสัย!G10))</f>
        <v/>
      </c>
      <c r="G10" s="71" t="str">
        <f t="array" ref="G10">IF(B10="","",IF(จิตพิสัย!H10="","",จิตพิสัย!H10))</f>
        <v/>
      </c>
      <c r="H10" s="71" t="str">
        <f t="array" ref="H10">IF(B10="","",IF(จิตพิสัย!I10="","",จิตพิสัย!I10))</f>
        <v/>
      </c>
      <c r="I10" s="71" t="str">
        <f t="array" ref="I10">IF(B10="","",IF(จิตพิสัย!J10="","",จิตพิสัย!J10))</f>
        <v/>
      </c>
      <c r="J10" s="71" t="str">
        <f t="array" ref="J10">IF(B10="","",IF(จิตพิสัย!K10="","",จิตพิสัย!K10))</f>
        <v/>
      </c>
      <c r="K10" s="71" t="str">
        <f t="array" ref="K10">IF(B10="","",IF(จิตพิสัย!L10="","",จิตพิสัย!L10))</f>
        <v/>
      </c>
      <c r="L10" s="71" t="str">
        <f t="array" ref="L10">IF(B10="","",IF(จิตพิสัย!M10="","",จิตพิสัย!M10))</f>
        <v/>
      </c>
      <c r="M10" s="71" t="str">
        <f t="array" ref="M10">IF(B10="","",IF(จิตพิสัย!N10="","",จิตพิสัย!N10))</f>
        <v/>
      </c>
      <c r="N10" s="71" t="str">
        <f t="array" ref="N10">IF(B10="","",IF(จิตพิสัย!O10="","",จิตพิสัย!O10))</f>
        <v/>
      </c>
      <c r="O10" s="71" t="str">
        <f t="array" ref="O10">IF(B10="","",IF(จิตพิสัย!P10="","",จิตพิสัย!P10))</f>
        <v/>
      </c>
      <c r="P10" s="71" t="str">
        <f t="array" ref="P10">IF(B10="","",IF(จิตพิสัย!Q10="","",จิตพิสัย!Q10))</f>
        <v/>
      </c>
      <c r="Q10" s="71" t="str">
        <f t="array" ref="Q10">IF(B10="","",IF(จิตพิสัย!R10="","",จิตพิสัย!R10))</f>
        <v/>
      </c>
      <c r="R10" s="71" t="str">
        <f t="array" ref="R10">IF(B10="","",IF(จิตพิสัย!S10="","",จิตพิสัย!S10))</f>
        <v/>
      </c>
      <c r="S10" s="71" t="str">
        <f t="shared" si="4"/>
        <v/>
      </c>
      <c r="T10" s="72" t="str">
        <f>IF(B10="","",ROUNDUP(IF(ข้อมูล!D10="เข้าเรียน",((IF(T4&gt;0,(COUNTIF(D10:R10,1)*ข้อมูล!E10)/(SUM(D6:R6)),0))-หักคะแนน!O7),((IF(T4&gt;0,IF(SUM(D10:R10)&gt;AO1,T4,((SUM(D10:R10)*ข้อมูล!E10)/AO1)),"0"))-หักคะแนน!O7)),1))</f>
        <v/>
      </c>
      <c r="U10" s="73" t="str">
        <f>IF(B10="","",IF(U6&gt;0,((งาน1!K7*ข้อมูล!L3)/100),""))</f>
        <v/>
      </c>
      <c r="V10" s="73" t="str">
        <f>IF(B10="","",IF(V6&gt;0,((งาน2!K7*ข้อมูล!L4)/100),""))</f>
        <v/>
      </c>
      <c r="W10" s="73" t="str">
        <f>IF(B10="","",IF(W6&gt;0,((งาน3!K7*ข้อมูล!L5)/100),""))</f>
        <v/>
      </c>
      <c r="X10" s="73" t="str">
        <f>IF(B10="","",IF(X6&gt;0,((งาน4!K7*ข้อมูล!L6)/100),""))</f>
        <v/>
      </c>
      <c r="Y10" s="73" t="str">
        <f>IF(B10="","",IF(Y6&gt;0,((งาน5!K7*ข้อมูล!L7)/100),""))</f>
        <v/>
      </c>
      <c r="Z10" s="73" t="str">
        <f>IF(B10="","",IF(Z6&gt;0,((งาน6!K7*ข้อมูล!L8)/100),""))</f>
        <v/>
      </c>
      <c r="AA10" s="73" t="str">
        <f>IF(B10="","",IF(AA6&gt;0,((งาน7!K7*ข้อมูล!L9)/100),""))</f>
        <v/>
      </c>
      <c r="AB10" s="73" t="str">
        <f>IF(B10="","",IF(AB6&gt;0,((งาน8!K7*ข้อมูล!L10)/100),""))</f>
        <v/>
      </c>
      <c r="AC10" s="73" t="str">
        <f>IF(B10="","",IF(AC6&gt;0,((งาน9!K7*ข้อมูล!L11)/100),""))</f>
        <v/>
      </c>
      <c r="AD10" s="73" t="str">
        <f>IF(B10="","",IF(AD6&gt;0,((งาน10!K7*ข้อมูล!L12)/100),""))</f>
        <v/>
      </c>
      <c r="AE10" s="73" t="str">
        <f>IF(B10="","",IF(AE6&gt;0,((งาน11!K7*ข้อมูล!L13)/100),""))</f>
        <v/>
      </c>
      <c r="AF10" s="73" t="str">
        <f>IF(B10="","",IF(AF6&gt;0,((งาน12!K7*ข้อมูล!L14)/100),""))</f>
        <v/>
      </c>
      <c r="AG10" s="73" t="str">
        <f>IF(B10="","",IF(AG6&gt;0,((งาน13!K7*ข้อมูล!L15)/100),""))</f>
        <v/>
      </c>
      <c r="AH10" s="73" t="str">
        <f>IF(B10="","",IF(AH6&gt;0,((งาน14!K7*ข้อมูล!L16)/100),""))</f>
        <v/>
      </c>
      <c r="AI10" s="73" t="str">
        <f>IF(B10="","",IF(ข้อมูล!K17="Term Project",IF(AI6&gt;0,(('Term Project'!K7*ข้อมูล!L17)/100),""),IF(AI6&gt;0,((QUIZ!V7*คะแนน!AI6)/100),"")))</f>
        <v/>
      </c>
      <c r="AJ10" s="74" t="str">
        <f>IF(B10="","",ROUNDUP((SUM(U10:AI10)*AJ4)/SUM(U6:AI6),1))</f>
        <v/>
      </c>
      <c r="AK10" s="206"/>
      <c r="AL10" s="75" t="str">
        <f t="shared" si="2"/>
        <v/>
      </c>
      <c r="AM10" s="76" t="str">
        <f>IF(B10="","",Final!L7)</f>
        <v/>
      </c>
      <c r="AN10" s="84" t="str">
        <f t="shared" si="3"/>
        <v/>
      </c>
      <c r="AO10" s="84" t="str" cm="1">
        <f t="array" ref="AO10">_xlfn.IFS(B10="","",COUNTA(C10)&lt;1,"0",Final!E7="M","M",AK10="I","I",AK10="W","W",AN10&gt;=$AQ$7,$AP$7,AN10&gt;=$AQ$8,$AP$8,AN10&gt;=$AQ$9,$AP$9,AN10&gt;=$AQ$10,$AP$10,AN10&gt;=$AQ$11,$AP$11,AN10&gt;=$AQ$12,$AP$12,AN10&gt;=$AQ$13,$AP$13,AN10&lt;$AQ$14,$AP$14)</f>
        <v/>
      </c>
      <c r="AP10" s="219" t="s">
        <v>29</v>
      </c>
      <c r="AQ10" s="219">
        <v>67</v>
      </c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</row>
    <row r="11" spans="1:55" s="77" customFormat="1" ht="19.5">
      <c r="A11" s="81">
        <v>5</v>
      </c>
      <c r="B11" s="71" t="str">
        <f>IF(ข้อมูลนักศึกษา!C9=0,"",ข้อมูลนักศึกษา!C9)</f>
        <v/>
      </c>
      <c r="C11" s="82" t="str">
        <f>IF(ข้อมูลนักศึกษา!C9=0,"",VLOOKUP(B11,ข้อมูลนักศึกษา!C9:D79,2,FALSE))</f>
        <v/>
      </c>
      <c r="D11" s="71" t="str">
        <f t="array" ref="D11">IF(B11="","",IF(จิตพิสัย!E11="","",จิตพิสัย!E11))</f>
        <v/>
      </c>
      <c r="E11" s="71" t="str">
        <f t="array" ref="E11">IF(B11="","",IF(จิตพิสัย!F11="","",จิตพิสัย!F11))</f>
        <v/>
      </c>
      <c r="F11" s="71" t="str">
        <f t="array" ref="F11">IF(B11="","",IF(จิตพิสัย!G11="","",จิตพิสัย!G11))</f>
        <v/>
      </c>
      <c r="G11" s="71" t="str">
        <f t="array" ref="G11">IF(B11="","",IF(จิตพิสัย!H11="","",จิตพิสัย!H11))</f>
        <v/>
      </c>
      <c r="H11" s="71" t="str">
        <f t="array" ref="H11">IF(B11="","",IF(จิตพิสัย!I11="","",จิตพิสัย!I11))</f>
        <v/>
      </c>
      <c r="I11" s="71" t="str">
        <f t="array" ref="I11">IF(B11="","",IF(จิตพิสัย!J11="","",จิตพิสัย!J11))</f>
        <v/>
      </c>
      <c r="J11" s="71" t="str">
        <f t="array" ref="J11">IF(B11="","",IF(จิตพิสัย!K11="","",จิตพิสัย!K11))</f>
        <v/>
      </c>
      <c r="K11" s="71" t="str">
        <f t="array" ref="K11">IF(B11="","",IF(จิตพิสัย!L11="","",จิตพิสัย!L11))</f>
        <v/>
      </c>
      <c r="L11" s="71" t="str">
        <f t="array" ref="L11">IF(B11="","",IF(จิตพิสัย!M11="","",จิตพิสัย!M11))</f>
        <v/>
      </c>
      <c r="M11" s="71" t="str">
        <f t="array" ref="M11">IF(B11="","",IF(จิตพิสัย!N11="","",จิตพิสัย!N11))</f>
        <v/>
      </c>
      <c r="N11" s="71" t="str">
        <f t="array" ref="N11">IF(B11="","",IF(จิตพิสัย!O11="","",จิตพิสัย!O11))</f>
        <v/>
      </c>
      <c r="O11" s="71" t="str">
        <f t="array" ref="O11">IF(B11="","",IF(จิตพิสัย!P11="","",จิตพิสัย!P11))</f>
        <v/>
      </c>
      <c r="P11" s="71" t="str">
        <f t="array" ref="P11">IF(B11="","",IF(จิตพิสัย!Q11="","",จิตพิสัย!Q11))</f>
        <v/>
      </c>
      <c r="Q11" s="71" t="str">
        <f t="array" ref="Q11">IF(B11="","",IF(จิตพิสัย!R11="","",จิตพิสัย!R11))</f>
        <v/>
      </c>
      <c r="R11" s="71" t="str">
        <f t="array" ref="R11">IF(B11="","",IF(จิตพิสัย!S11="","",จิตพิสัย!S11))</f>
        <v/>
      </c>
      <c r="S11" s="71" t="str">
        <f t="shared" si="4"/>
        <v/>
      </c>
      <c r="T11" s="72" t="str">
        <f>IF(B11="","",ROUNDUP(IF(ข้อมูล!D10="เข้าเรียน",((IF(T4&gt;0,(COUNTIF(D11:R11,1)*ข้อมูล!E10)/(SUM(D6:R6)),0))-หักคะแนน!O8),((IF(T4&gt;0,IF(SUM(D11:R11)&gt;AO1,T4,((SUM(D11:R11)*ข้อมูล!E10)/AO1)),"0"))-หักคะแนน!O8)),1))</f>
        <v/>
      </c>
      <c r="U11" s="73" t="str">
        <f>IF(B11="","",IF(U6&gt;0,((งาน1!K8*ข้อมูล!L3)/100),""))</f>
        <v/>
      </c>
      <c r="V11" s="73" t="str">
        <f>IF(B11="","",IF(V6&gt;0,((งาน2!K8*ข้อมูล!L4)/100),""))</f>
        <v/>
      </c>
      <c r="W11" s="73" t="str">
        <f>IF(B11="","",IF(W6&gt;0,((งาน3!K8*ข้อมูล!L5)/100),""))</f>
        <v/>
      </c>
      <c r="X11" s="73" t="str">
        <f>IF(B11="","",IF(X6&gt;0,((งาน4!K8*ข้อมูล!L6)/100),""))</f>
        <v/>
      </c>
      <c r="Y11" s="73" t="str">
        <f>IF(B11="","",IF(Y6&gt;0,((งาน5!K8*ข้อมูล!L7)/100),""))</f>
        <v/>
      </c>
      <c r="Z11" s="73" t="str">
        <f>IF(B11="","",IF(Z6&gt;0,((งาน6!K8*ข้อมูล!L8)/100),""))</f>
        <v/>
      </c>
      <c r="AA11" s="73" t="str">
        <f>IF(B11="","",IF(AA6&gt;0,((งาน7!K8*ข้อมูล!L9)/100),""))</f>
        <v/>
      </c>
      <c r="AB11" s="73" t="str">
        <f>IF(B11="","",IF(AB6&gt;0,((งาน8!K8*ข้อมูล!L10)/100),""))</f>
        <v/>
      </c>
      <c r="AC11" s="73" t="str">
        <f>IF(B11="","",IF(AC6&gt;0,((งาน9!K8*ข้อมูล!L11)/100),""))</f>
        <v/>
      </c>
      <c r="AD11" s="73" t="str">
        <f>IF(B11="","",IF(AD6&gt;0,((งาน10!K8*ข้อมูล!L12)/100),""))</f>
        <v/>
      </c>
      <c r="AE11" s="73" t="str">
        <f>IF(B11="","",IF(AE6&gt;0,((งาน11!K8*ข้อมูล!L13)/100),""))</f>
        <v/>
      </c>
      <c r="AF11" s="73" t="str">
        <f>IF(B11="","",IF(AF6&gt;0,((งาน12!K8*ข้อมูล!L14)/100),""))</f>
        <v/>
      </c>
      <c r="AG11" s="73" t="str">
        <f>IF(B11="","",IF(AG6&gt;0,((งาน13!K8*ข้อมูล!L15)/100),""))</f>
        <v/>
      </c>
      <c r="AH11" s="73" t="str">
        <f>IF(B11="","",IF(AH6&gt;0,((งาน14!K8*ข้อมูล!L16)/100),""))</f>
        <v/>
      </c>
      <c r="AI11" s="73" t="str">
        <f>IF(B11="","",IF(ข้อมูล!K17="Term Project",IF(AI6&gt;0,(('Term Project'!K8*ข้อมูล!L17)/100),""),IF(AI6&gt;0,((QUIZ!V8*คะแนน!AI6)/100),"")))</f>
        <v/>
      </c>
      <c r="AJ11" s="74" t="str">
        <f>IF(B11="","",ROUNDUP((SUM(U11:AI11)*AJ4)/SUM(U6:AI6),1))</f>
        <v/>
      </c>
      <c r="AK11" s="206"/>
      <c r="AL11" s="75" t="str">
        <f t="shared" si="2"/>
        <v/>
      </c>
      <c r="AM11" s="76" t="str">
        <f>IF(B11="","",Final!L8)</f>
        <v/>
      </c>
      <c r="AN11" s="84" t="str">
        <f t="shared" si="3"/>
        <v/>
      </c>
      <c r="AO11" s="84" t="str" cm="1">
        <f t="array" ref="AO11">_xlfn.IFS(B11="","",COUNTA(C11)&lt;1,"0",Final!E8="M","M",AK11="I","I",AK11="W","W",AN11&gt;=$AQ$7,$AP$7,AN11&gt;=$AQ$8,$AP$8,AN11&gt;=$AQ$9,$AP$9,AN11&gt;=$AQ$10,$AP$10,AN11&gt;=$AQ$11,$AP$11,AN11&gt;=$AQ$12,$AP$12,AN11&gt;=$AQ$13,$AP$13,AN11&lt;$AQ$14,$AP$14)</f>
        <v/>
      </c>
      <c r="AP11" s="219" t="s">
        <v>30</v>
      </c>
      <c r="AQ11" s="219">
        <v>61</v>
      </c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</row>
    <row r="12" spans="1:55" s="77" customFormat="1" ht="19.5">
      <c r="A12" s="81">
        <v>6</v>
      </c>
      <c r="B12" s="71" t="str">
        <f>IF(ข้อมูลนักศึกษา!C10=0,"",ข้อมูลนักศึกษา!C10)</f>
        <v/>
      </c>
      <c r="C12" s="82" t="str">
        <f>IF(ข้อมูลนักศึกษา!C10=0,"",VLOOKUP(B12,ข้อมูลนักศึกษา!C10:D80,2,FALSE))</f>
        <v/>
      </c>
      <c r="D12" s="71" t="str">
        <f t="array" ref="D12">IF(B12="","",IF(จิตพิสัย!E12="","",จิตพิสัย!E12))</f>
        <v/>
      </c>
      <c r="E12" s="71" t="str">
        <f t="array" ref="E12">IF(B12="","",IF(จิตพิสัย!F12="","",จิตพิสัย!F12))</f>
        <v/>
      </c>
      <c r="F12" s="71" t="str">
        <f t="array" ref="F12">IF(B12="","",IF(จิตพิสัย!G12="","",จิตพิสัย!G12))</f>
        <v/>
      </c>
      <c r="G12" s="71" t="str">
        <f t="array" ref="G12">IF(B12="","",IF(จิตพิสัย!H12="","",จิตพิสัย!H12))</f>
        <v/>
      </c>
      <c r="H12" s="71" t="str">
        <f t="array" ref="H12">IF(B12="","",IF(จิตพิสัย!I12="","",จิตพิสัย!I12))</f>
        <v/>
      </c>
      <c r="I12" s="71" t="str">
        <f t="array" ref="I12">IF(B12="","",IF(จิตพิสัย!J12="","",จิตพิสัย!J12))</f>
        <v/>
      </c>
      <c r="J12" s="71" t="str">
        <f t="array" ref="J12">IF(B12="","",IF(จิตพิสัย!K12="","",จิตพิสัย!K12))</f>
        <v/>
      </c>
      <c r="K12" s="71" t="str">
        <f t="array" ref="K12">IF(B12="","",IF(จิตพิสัย!L12="","",จิตพิสัย!L12))</f>
        <v/>
      </c>
      <c r="L12" s="71" t="str">
        <f t="array" ref="L12">IF(B12="","",IF(จิตพิสัย!M12="","",จิตพิสัย!M12))</f>
        <v/>
      </c>
      <c r="M12" s="71" t="str">
        <f t="array" ref="M12">IF(B12="","",IF(จิตพิสัย!N12="","",จิตพิสัย!N12))</f>
        <v/>
      </c>
      <c r="N12" s="71" t="str">
        <f t="array" ref="N12">IF(B12="","",IF(จิตพิสัย!O12="","",จิตพิสัย!O12))</f>
        <v/>
      </c>
      <c r="O12" s="71" t="str">
        <f t="array" ref="O12">IF(B12="","",IF(จิตพิสัย!P12="","",จิตพิสัย!P12))</f>
        <v/>
      </c>
      <c r="P12" s="71" t="str">
        <f t="array" ref="P12">IF(B12="","",IF(จิตพิสัย!Q12="","",จิตพิสัย!Q12))</f>
        <v/>
      </c>
      <c r="Q12" s="71" t="str">
        <f t="array" ref="Q12">IF(B12="","",IF(จิตพิสัย!R12="","",จิตพิสัย!R12))</f>
        <v/>
      </c>
      <c r="R12" s="71" t="str">
        <f t="array" ref="R12">IF(B12="","",IF(จิตพิสัย!S12="","",จิตพิสัย!S12))</f>
        <v/>
      </c>
      <c r="S12" s="71" t="str">
        <f t="shared" si="4"/>
        <v/>
      </c>
      <c r="T12" s="72" t="str">
        <f>IF(B12="","",ROUNDUP(IF(ข้อมูล!D10="เข้าเรียน",((IF(T4&gt;0,(COUNTIF(D12:R12,1)*ข้อมูล!E10)/(SUM(D6:R6)),0))-หักคะแนน!O9),((IF(T4&gt;0,IF(SUM(D12:R12)&gt;AO1,T4,((SUM(D12:R12)*ข้อมูล!E10)/AO1)),"0"))-หักคะแนน!O9)),1))</f>
        <v/>
      </c>
      <c r="U12" s="73" t="str">
        <f>IF(B12="","",IF(U6&gt;0,((งาน1!K9*ข้อมูล!L3)/100),""))</f>
        <v/>
      </c>
      <c r="V12" s="73" t="str">
        <f>IF(B12="","",IF(V6&gt;0,((งาน2!K9*ข้อมูล!L4)/100),""))</f>
        <v/>
      </c>
      <c r="W12" s="73" t="str">
        <f>IF(B12="","",IF(W6&gt;0,((งาน3!K9*ข้อมูล!L5)/100),""))</f>
        <v/>
      </c>
      <c r="X12" s="73" t="str">
        <f>IF(B12="","",IF(X6&gt;0,((งาน4!K9*ข้อมูล!L6)/100),""))</f>
        <v/>
      </c>
      <c r="Y12" s="73" t="str">
        <f>IF(B12="","",IF(Y6&gt;0,((งาน5!K9*ข้อมูล!L7)/100),""))</f>
        <v/>
      </c>
      <c r="Z12" s="73" t="str">
        <f>IF(B12="","",IF(Z6&gt;0,((งาน6!K9*ข้อมูล!L8)/100),""))</f>
        <v/>
      </c>
      <c r="AA12" s="73" t="str">
        <f>IF(B12="","",IF(AA6&gt;0,((งาน7!K9*ข้อมูล!L9)/100),""))</f>
        <v/>
      </c>
      <c r="AB12" s="73" t="str">
        <f>IF(B12="","",IF(AB6&gt;0,((งาน8!K9*ข้อมูล!L10)/100),""))</f>
        <v/>
      </c>
      <c r="AC12" s="73" t="str">
        <f>IF(B12="","",IF(AC6&gt;0,((งาน9!K9*ข้อมูล!L11)/100),""))</f>
        <v/>
      </c>
      <c r="AD12" s="73" t="str">
        <f>IF(B12="","",IF(AD6&gt;0,((งาน10!K9*ข้อมูล!L12)/100),""))</f>
        <v/>
      </c>
      <c r="AE12" s="73" t="str">
        <f>IF(B12="","",IF(AE6&gt;0,((งาน11!K9*ข้อมูล!L13)/100),""))</f>
        <v/>
      </c>
      <c r="AF12" s="73" t="str">
        <f>IF(B12="","",IF(AF6&gt;0,((งาน12!K9*ข้อมูล!L14)/100),""))</f>
        <v/>
      </c>
      <c r="AG12" s="73" t="str">
        <f>IF(B12="","",IF(AG6&gt;0,((งาน13!K9*ข้อมูล!L15)/100),""))</f>
        <v/>
      </c>
      <c r="AH12" s="73" t="str">
        <f>IF(B12="","",IF(AH6&gt;0,((งาน14!K9*ข้อมูล!L16)/100),""))</f>
        <v/>
      </c>
      <c r="AI12" s="73" t="str">
        <f>IF(B12="","",IF(ข้อมูล!K17="Term Project",IF(AI6&gt;0,(('Term Project'!K9*ข้อมูล!L17)/100),""),IF(AI6&gt;0,((QUIZ!V9*คะแนน!AI6)/100),"")))</f>
        <v/>
      </c>
      <c r="AJ12" s="74" t="str">
        <f>IF(B12="","",ROUNDUP((SUM(U12:AI12)*AJ4)/SUM(U6:AI6),1))</f>
        <v/>
      </c>
      <c r="AK12" s="206"/>
      <c r="AL12" s="75" t="str">
        <f t="shared" si="2"/>
        <v/>
      </c>
      <c r="AM12" s="76" t="str">
        <f>IF(B12="","",Final!L9)</f>
        <v/>
      </c>
      <c r="AN12" s="84" t="str">
        <f t="shared" si="3"/>
        <v/>
      </c>
      <c r="AO12" s="84" t="str" cm="1">
        <f t="array" ref="AO12">_xlfn.IFS(B12="","",COUNTA(C12)&lt;1,"0",Final!E9="M","M",AK12="I","I",AK12="W","W",AN12&gt;=$AQ$7,$AP$7,AN12&gt;=$AQ$8,$AP$8,AN12&gt;=$AQ$9,$AP$9,AN12&gt;=$AQ$10,$AP$10,AN12&gt;=$AQ$11,$AP$11,AN12&gt;=$AQ$12,$AP$12,AN12&gt;=$AQ$13,$AP$13,AN12&lt;$AQ$14,$AP$14)</f>
        <v/>
      </c>
      <c r="AP12" s="219" t="s">
        <v>31</v>
      </c>
      <c r="AQ12" s="219">
        <v>55</v>
      </c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</row>
    <row r="13" spans="1:55" s="77" customFormat="1" ht="19.5">
      <c r="A13" s="81">
        <v>7</v>
      </c>
      <c r="B13" s="71" t="str">
        <f>IF(ข้อมูลนักศึกษา!C11=0,"",ข้อมูลนักศึกษา!C11)</f>
        <v/>
      </c>
      <c r="C13" s="82" t="str">
        <f>IF(ข้อมูลนักศึกษา!C11=0,"",VLOOKUP(B13,ข้อมูลนักศึกษา!C11:D81,2,FALSE))</f>
        <v/>
      </c>
      <c r="D13" s="71" t="str">
        <f t="array" ref="D13">IF(B13="","",IF(จิตพิสัย!E13="","",จิตพิสัย!E13))</f>
        <v/>
      </c>
      <c r="E13" s="71" t="str">
        <f t="array" ref="E13">IF(B13="","",IF(จิตพิสัย!F13="","",จิตพิสัย!F13))</f>
        <v/>
      </c>
      <c r="F13" s="71" t="str">
        <f t="array" ref="F13">IF(B13="","",IF(จิตพิสัย!G13="","",จิตพิสัย!G13))</f>
        <v/>
      </c>
      <c r="G13" s="71" t="str">
        <f t="array" ref="G13">IF(B13="","",IF(จิตพิสัย!H13="","",จิตพิสัย!H13))</f>
        <v/>
      </c>
      <c r="H13" s="71" t="str">
        <f t="array" ref="H13">IF(B13="","",IF(จิตพิสัย!I13="","",จิตพิสัย!I13))</f>
        <v/>
      </c>
      <c r="I13" s="71" t="str">
        <f t="array" ref="I13">IF(B13="","",IF(จิตพิสัย!J13="","",จิตพิสัย!J13))</f>
        <v/>
      </c>
      <c r="J13" s="71" t="str">
        <f t="array" ref="J13">IF(B13="","",IF(จิตพิสัย!K13="","",จิตพิสัย!K13))</f>
        <v/>
      </c>
      <c r="K13" s="71" t="str">
        <f t="array" ref="K13">IF(B13="","",IF(จิตพิสัย!L13="","",จิตพิสัย!L13))</f>
        <v/>
      </c>
      <c r="L13" s="71" t="str">
        <f t="array" ref="L13">IF(B13="","",IF(จิตพิสัย!M13="","",จิตพิสัย!M13))</f>
        <v/>
      </c>
      <c r="M13" s="71" t="str">
        <f t="array" ref="M13">IF(B13="","",IF(จิตพิสัย!N13="","",จิตพิสัย!N13))</f>
        <v/>
      </c>
      <c r="N13" s="71" t="str">
        <f t="array" ref="N13">IF(B13="","",IF(จิตพิสัย!O13="","",จิตพิสัย!O13))</f>
        <v/>
      </c>
      <c r="O13" s="71" t="str">
        <f t="array" ref="O13">IF(B13="","",IF(จิตพิสัย!P13="","",จิตพิสัย!P13))</f>
        <v/>
      </c>
      <c r="P13" s="71" t="str">
        <f t="array" ref="P13">IF(B13="","",IF(จิตพิสัย!Q13="","",จิตพิสัย!Q13))</f>
        <v/>
      </c>
      <c r="Q13" s="71" t="str">
        <f t="array" ref="Q13">IF(B13="","",IF(จิตพิสัย!R13="","",จิตพิสัย!R13))</f>
        <v/>
      </c>
      <c r="R13" s="71" t="str">
        <f t="array" ref="R13">IF(B13="","",IF(จิตพิสัย!S13="","",จิตพิสัย!S13))</f>
        <v/>
      </c>
      <c r="S13" s="71" t="str">
        <f t="shared" si="4"/>
        <v/>
      </c>
      <c r="T13" s="72" t="str">
        <f>IF(B13="","",ROUNDUP(IF(ข้อมูล!D10="เข้าเรียน",((IF(T4&gt;0,(COUNTIF(D13:R13,1)*ข้อมูล!E10)/(SUM(D6:R6)),0))-หักคะแนน!O10),((IF(T4&gt;0,IF(SUM(D13:R13)&gt;AO1,T4,((SUM(D13:R13)*ข้อมูล!E10)/AO1)),"0"))-หักคะแนน!O10)),1))</f>
        <v/>
      </c>
      <c r="U13" s="73" t="str">
        <f>IF(B13="","",IF(U6&gt;0,((งาน1!K10*ข้อมูล!L3)/100),""))</f>
        <v/>
      </c>
      <c r="V13" s="73" t="str">
        <f>IF(B13="","",IF(V6&gt;0,((งาน2!K10*ข้อมูล!L4)/100),""))</f>
        <v/>
      </c>
      <c r="W13" s="73" t="str">
        <f>IF(B13="","",IF(W6&gt;0,((งาน3!K10*ข้อมูล!L5)/100),""))</f>
        <v/>
      </c>
      <c r="X13" s="73" t="str">
        <f>IF(B13="","",IF(X6&gt;0,((งาน4!K10*ข้อมูล!L6)/100),""))</f>
        <v/>
      </c>
      <c r="Y13" s="73" t="str">
        <f>IF(B13="","",IF(Y6&gt;0,((งาน5!K10*ข้อมูล!L7)/100),""))</f>
        <v/>
      </c>
      <c r="Z13" s="73" t="str">
        <f>IF(B13="","",IF(Z6&gt;0,((งาน6!K10*ข้อมูล!L8)/100),""))</f>
        <v/>
      </c>
      <c r="AA13" s="73" t="str">
        <f>IF(B13="","",IF(AA6&gt;0,((งาน7!K10*ข้อมูล!L9)/100),""))</f>
        <v/>
      </c>
      <c r="AB13" s="73" t="str">
        <f>IF(B13="","",IF(AB6&gt;0,((งาน8!K10*ข้อมูล!L10)/100),""))</f>
        <v/>
      </c>
      <c r="AC13" s="73" t="str">
        <f>IF(B13="","",IF(AC6&gt;0,((งาน9!K10*ข้อมูล!L11)/100),""))</f>
        <v/>
      </c>
      <c r="AD13" s="73" t="str">
        <f>IF(B13="","",IF(AD6&gt;0,((งาน10!K10*ข้อมูล!L12)/100),""))</f>
        <v/>
      </c>
      <c r="AE13" s="73" t="str">
        <f>IF(B13="","",IF(AE6&gt;0,((งาน11!K10*ข้อมูล!L13)/100),""))</f>
        <v/>
      </c>
      <c r="AF13" s="73" t="str">
        <f>IF(B13="","",IF(AF6&gt;0,((งาน12!K10*ข้อมูล!L14)/100),""))</f>
        <v/>
      </c>
      <c r="AG13" s="73" t="str">
        <f>IF(B13="","",IF(AG6&gt;0,((งาน13!K10*ข้อมูล!L15)/100),""))</f>
        <v/>
      </c>
      <c r="AH13" s="73" t="str">
        <f>IF(B13="","",IF(AH6&gt;0,((งาน14!K10*ข้อมูล!L16)/100),""))</f>
        <v/>
      </c>
      <c r="AI13" s="73" t="str">
        <f>IF(B13="","",IF(ข้อมูล!K17="Term Project",IF(AI6&gt;0,(('Term Project'!K10*ข้อมูล!L17)/100),""),IF(AI6&gt;0,((QUIZ!V10*คะแนน!AI6)/100),"")))</f>
        <v/>
      </c>
      <c r="AJ13" s="74" t="str">
        <f>IF(B13="","",ROUNDUP((SUM(U13:AI13)*AJ4)/SUM(U6:AI6),1))</f>
        <v/>
      </c>
      <c r="AK13" s="206"/>
      <c r="AL13" s="75" t="str">
        <f t="shared" si="2"/>
        <v/>
      </c>
      <c r="AM13" s="76" t="str">
        <f>IF(B13="","",Final!L10)</f>
        <v/>
      </c>
      <c r="AN13" s="84" t="str">
        <f t="shared" si="3"/>
        <v/>
      </c>
      <c r="AO13" s="84" t="str" cm="1">
        <f t="array" ref="AO13">_xlfn.IFS(B13="","",COUNTA(C13)&lt;1,"0",Final!E10="M","M",AK13="I","I",AK13="W","W",AN13&gt;=$AQ$7,$AP$7,AN13&gt;=$AQ$8,$AP$8,AN13&gt;=$AQ$9,$AP$9,AN13&gt;=$AQ$10,$AP$10,AN13&gt;=$AQ$11,$AP$11,AN13&gt;=$AQ$12,$AP$12,AN13&gt;=$AQ$13,$AP$13,AN13&lt;$AQ$14,$AP$14)</f>
        <v/>
      </c>
      <c r="AP13" s="219" t="s">
        <v>32</v>
      </c>
      <c r="AQ13" s="219">
        <v>50</v>
      </c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</row>
    <row r="14" spans="1:55" s="77" customFormat="1" ht="19.5">
      <c r="A14" s="81">
        <v>8</v>
      </c>
      <c r="B14" s="71" t="str">
        <f>IF(ข้อมูลนักศึกษา!C12=0,"",ข้อมูลนักศึกษา!C12)</f>
        <v/>
      </c>
      <c r="C14" s="82" t="str">
        <f>IF(ข้อมูลนักศึกษา!C12=0,"",VLOOKUP(B14,ข้อมูลนักศึกษา!C12:D82,2,FALSE))</f>
        <v/>
      </c>
      <c r="D14" s="71" t="str">
        <f t="array" ref="D14">IF(B14="","",IF(จิตพิสัย!E14="","",จิตพิสัย!E14))</f>
        <v/>
      </c>
      <c r="E14" s="71" t="str">
        <f t="array" ref="E14">IF(B14="","",IF(จิตพิสัย!F14="","",จิตพิสัย!F14))</f>
        <v/>
      </c>
      <c r="F14" s="71" t="str">
        <f t="array" ref="F14">IF(B14="","",IF(จิตพิสัย!G14="","",จิตพิสัย!G14))</f>
        <v/>
      </c>
      <c r="G14" s="71" t="str">
        <f t="array" ref="G14">IF(B14="","",IF(จิตพิสัย!H14="","",จิตพิสัย!H14))</f>
        <v/>
      </c>
      <c r="H14" s="71" t="str">
        <f t="array" ref="H14">IF(B14="","",IF(จิตพิสัย!I14="","",จิตพิสัย!I14))</f>
        <v/>
      </c>
      <c r="I14" s="71" t="str">
        <f t="array" ref="I14">IF(B14="","",IF(จิตพิสัย!J14="","",จิตพิสัย!J14))</f>
        <v/>
      </c>
      <c r="J14" s="71" t="str">
        <f t="array" ref="J14">IF(B14="","",IF(จิตพิสัย!K14="","",จิตพิสัย!K14))</f>
        <v/>
      </c>
      <c r="K14" s="71" t="str">
        <f t="array" ref="K14">IF(B14="","",IF(จิตพิสัย!L14="","",จิตพิสัย!L14))</f>
        <v/>
      </c>
      <c r="L14" s="71" t="str">
        <f t="array" ref="L14">IF(B14="","",IF(จิตพิสัย!M14="","",จิตพิสัย!M14))</f>
        <v/>
      </c>
      <c r="M14" s="71" t="str">
        <f t="array" ref="M14">IF(B14="","",IF(จิตพิสัย!N14="","",จิตพิสัย!N14))</f>
        <v/>
      </c>
      <c r="N14" s="71" t="str">
        <f t="array" ref="N14">IF(B14="","",IF(จิตพิสัย!O14="","",จิตพิสัย!O14))</f>
        <v/>
      </c>
      <c r="O14" s="71" t="str">
        <f t="array" ref="O14">IF(B14="","",IF(จิตพิสัย!P14="","",จิตพิสัย!P14))</f>
        <v/>
      </c>
      <c r="P14" s="71" t="str">
        <f t="array" ref="P14">IF(B14="","",IF(จิตพิสัย!Q14="","",จิตพิสัย!Q14))</f>
        <v/>
      </c>
      <c r="Q14" s="71" t="str">
        <f t="array" ref="Q14">IF(B14="","",IF(จิตพิสัย!R14="","",จิตพิสัย!R14))</f>
        <v/>
      </c>
      <c r="R14" s="71" t="str">
        <f t="array" ref="R14">IF(B14="","",IF(จิตพิสัย!S14="","",จิตพิสัย!S14))</f>
        <v/>
      </c>
      <c r="S14" s="71" t="str">
        <f t="shared" si="4"/>
        <v/>
      </c>
      <c r="T14" s="72" t="str">
        <f>IF(B14="","",ROUNDUP(IF(ข้อมูล!D10="เข้าเรียน",((IF(T4&gt;0,(COUNTIF(D14:R14,1)*ข้อมูล!E10)/(SUM(D6:R6)),0))-หักคะแนน!O11),((IF(T4&gt;0,IF(SUM(D14:R14)&gt;AO1,T4,((SUM(D14:R14)*ข้อมูล!E10)/AO1)),"0"))-หักคะแนน!O11)),1))</f>
        <v/>
      </c>
      <c r="U14" s="73" t="str">
        <f>IF(B14="","",IF(U6&gt;0,((งาน1!K11*ข้อมูล!L3)/100),""))</f>
        <v/>
      </c>
      <c r="V14" s="73" t="str">
        <f>IF(B14="","",IF(V6&gt;0,((งาน2!K11*ข้อมูล!L4)/100),""))</f>
        <v/>
      </c>
      <c r="W14" s="73" t="str">
        <f>IF(B14="","",IF(W6&gt;0,((งาน3!K11*ข้อมูล!L5)/100),""))</f>
        <v/>
      </c>
      <c r="X14" s="73" t="str">
        <f>IF(B14="","",IF(X6&gt;0,((งาน4!K11*ข้อมูล!L6)/100),""))</f>
        <v/>
      </c>
      <c r="Y14" s="73" t="str">
        <f>IF(B14="","",IF(Y6&gt;0,((งาน5!K11*ข้อมูล!L7)/100),""))</f>
        <v/>
      </c>
      <c r="Z14" s="73" t="str">
        <f>IF(B14="","",IF(Z6&gt;0,((งาน6!K11*ข้อมูล!L8)/100),""))</f>
        <v/>
      </c>
      <c r="AA14" s="73" t="str">
        <f>IF(B14="","",IF(AA6&gt;0,((งาน7!K11*ข้อมูล!L9)/100),""))</f>
        <v/>
      </c>
      <c r="AB14" s="73" t="str">
        <f>IF(B14="","",IF(AB6&gt;0,((งาน8!K11*ข้อมูล!L10)/100),""))</f>
        <v/>
      </c>
      <c r="AC14" s="73" t="str">
        <f>IF(B14="","",IF(AC6&gt;0,((งาน9!K11*ข้อมูล!L11)/100),""))</f>
        <v/>
      </c>
      <c r="AD14" s="73" t="str">
        <f>IF(B14="","",IF(AD6&gt;0,((งาน10!K11*ข้อมูล!L12)/100),""))</f>
        <v/>
      </c>
      <c r="AE14" s="73" t="str">
        <f>IF(B14="","",IF(AE6&gt;0,((งาน11!K11*ข้อมูล!L13)/100),""))</f>
        <v/>
      </c>
      <c r="AF14" s="73" t="str">
        <f>IF(B14="","",IF(AF6&gt;0,((งาน12!K11*ข้อมูล!L14)/100),""))</f>
        <v/>
      </c>
      <c r="AG14" s="73" t="str">
        <f>IF(B14="","",IF(AG6&gt;0,((งาน13!K11*ข้อมูล!L15)/100),""))</f>
        <v/>
      </c>
      <c r="AH14" s="73" t="str">
        <f>IF(B14="","",IF(AH6&gt;0,((งาน14!K11*ข้อมูล!L16)/100),""))</f>
        <v/>
      </c>
      <c r="AI14" s="73" t="str">
        <f>IF(B14="","",IF(ข้อมูล!K17="Term Project",IF(AI6&gt;0,(('Term Project'!K11*ข้อมูล!L17)/100),""),IF(AI6&gt;0,((QUIZ!V11*คะแนน!AI6)/100),"")))</f>
        <v/>
      </c>
      <c r="AJ14" s="74" t="str">
        <f>IF(B14="","",ROUNDUP((SUM(U14:AI14)*AJ4)/SUM(U6:AI6),1))</f>
        <v/>
      </c>
      <c r="AK14" s="206"/>
      <c r="AL14" s="75" t="str">
        <f t="shared" si="2"/>
        <v/>
      </c>
      <c r="AM14" s="76" t="str">
        <f>IF(B14="","",Final!L11)</f>
        <v/>
      </c>
      <c r="AN14" s="84" t="str">
        <f t="shared" si="3"/>
        <v/>
      </c>
      <c r="AO14" s="84" t="str" cm="1">
        <f t="array" ref="AO14">_xlfn.IFS(B14="","",COUNTA(C14)&lt;1,"0",Final!E11="M","M",AK14="I","I",AK14="W","W",AN14&gt;=$AQ$7,$AP$7,AN14&gt;=$AQ$8,$AP$8,AN14&gt;=$AQ$9,$AP$9,AN14&gt;=$AQ$10,$AP$10,AN14&gt;=$AQ$11,$AP$11,AN14&gt;=$AQ$12,$AP$12,AN14&gt;=$AQ$13,$AP$13,AN14&lt;$AQ$14,$AP$14)</f>
        <v/>
      </c>
      <c r="AP14" s="219" t="s">
        <v>34</v>
      </c>
      <c r="AQ14" s="219">
        <v>50</v>
      </c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</row>
    <row r="15" spans="1:55" s="77" customFormat="1" ht="19.5">
      <c r="A15" s="81">
        <v>9</v>
      </c>
      <c r="B15" s="71" t="str">
        <f>IF(ข้อมูลนักศึกษา!C13=0,"",ข้อมูลนักศึกษา!C13)</f>
        <v/>
      </c>
      <c r="C15" s="82" t="str">
        <f>IF(ข้อมูลนักศึกษา!C13=0,"",VLOOKUP(B15,ข้อมูลนักศึกษา!C13:D83,2,FALSE))</f>
        <v/>
      </c>
      <c r="D15" s="71" t="str">
        <f t="array" ref="D15">IF(B15="","",IF(จิตพิสัย!E15="","",จิตพิสัย!E15))</f>
        <v/>
      </c>
      <c r="E15" s="71" t="str">
        <f t="array" ref="E15">IF(B15="","",IF(จิตพิสัย!F15="","",จิตพิสัย!F15))</f>
        <v/>
      </c>
      <c r="F15" s="71" t="str">
        <f t="array" ref="F15">IF(B15="","",IF(จิตพิสัย!G15="","",จิตพิสัย!G15))</f>
        <v/>
      </c>
      <c r="G15" s="71" t="str">
        <f t="array" ref="G15">IF(B15="","",IF(จิตพิสัย!H15="","",จิตพิสัย!H15))</f>
        <v/>
      </c>
      <c r="H15" s="71" t="str">
        <f t="array" ref="H15">IF(B15="","",IF(จิตพิสัย!I15="","",จิตพิสัย!I15))</f>
        <v/>
      </c>
      <c r="I15" s="71" t="str">
        <f t="array" ref="I15">IF(B15="","",IF(จิตพิสัย!J15="","",จิตพิสัย!J15))</f>
        <v/>
      </c>
      <c r="J15" s="71" t="str">
        <f t="array" ref="J15">IF(B15="","",IF(จิตพิสัย!K15="","",จิตพิสัย!K15))</f>
        <v/>
      </c>
      <c r="K15" s="71" t="str">
        <f t="array" ref="K15">IF(B15="","",IF(จิตพิสัย!L15="","",จิตพิสัย!L15))</f>
        <v/>
      </c>
      <c r="L15" s="71" t="str">
        <f t="array" ref="L15">IF(B15="","",IF(จิตพิสัย!M15="","",จิตพิสัย!M15))</f>
        <v/>
      </c>
      <c r="M15" s="71" t="str">
        <f t="array" ref="M15">IF(B15="","",IF(จิตพิสัย!N15="","",จิตพิสัย!N15))</f>
        <v/>
      </c>
      <c r="N15" s="71" t="str">
        <f t="array" ref="N15">IF(B15="","",IF(จิตพิสัย!O15="","",จิตพิสัย!O15))</f>
        <v/>
      </c>
      <c r="O15" s="71" t="str">
        <f t="array" ref="O15">IF(B15="","",IF(จิตพิสัย!P15="","",จิตพิสัย!P15))</f>
        <v/>
      </c>
      <c r="P15" s="71" t="str">
        <f t="array" ref="P15">IF(B15="","",IF(จิตพิสัย!Q15="","",จิตพิสัย!Q15))</f>
        <v/>
      </c>
      <c r="Q15" s="71" t="str">
        <f t="array" ref="Q15">IF(B15="","",IF(จิตพิสัย!R15="","",จิตพิสัย!R15))</f>
        <v/>
      </c>
      <c r="R15" s="71" t="str">
        <f t="array" ref="R15">IF(B15="","",IF(จิตพิสัย!S15="","",จิตพิสัย!S15))</f>
        <v/>
      </c>
      <c r="S15" s="71" t="str">
        <f t="shared" si="4"/>
        <v/>
      </c>
      <c r="T15" s="72" t="str">
        <f>IF(B15="","",ROUNDUP(IF(ข้อมูล!D10="เข้าเรียน",((IF(T4&gt;0,(COUNTIF(D15:R15,1)*ข้อมูล!E10)/(SUM(D6:R6)),0))-หักคะแนน!O12),((IF(T4&gt;0,IF(SUM(D15:R15)&gt;AO1,T4,((SUM(D15:R15)*ข้อมูล!E10)/AO1)),"0"))-หักคะแนน!O12)),1))</f>
        <v/>
      </c>
      <c r="U15" s="73" t="str">
        <f>IF(B15="","",IF(U6&gt;0,((งาน1!K12*ข้อมูล!L3)/100),""))</f>
        <v/>
      </c>
      <c r="V15" s="73" t="str">
        <f>IF(B15="","",IF(V6&gt;0,((งาน2!K12*ข้อมูล!L4)/100),""))</f>
        <v/>
      </c>
      <c r="W15" s="73" t="str">
        <f>IF(B15="","",IF(W6&gt;0,((งาน3!K12*ข้อมูล!L5)/100),""))</f>
        <v/>
      </c>
      <c r="X15" s="73" t="str">
        <f>IF(B15="","",IF(X6&gt;0,((งาน4!K12*ข้อมูล!L6)/100),""))</f>
        <v/>
      </c>
      <c r="Y15" s="73" t="str">
        <f>IF(B15="","",IF(Y6&gt;0,((งาน5!K12*ข้อมูล!L7)/100),""))</f>
        <v/>
      </c>
      <c r="Z15" s="73" t="str">
        <f>IF(B15="","",IF(Z6&gt;0,((งาน6!K12*ข้อมูล!L8)/100),""))</f>
        <v/>
      </c>
      <c r="AA15" s="73" t="str">
        <f>IF(B15="","",IF(AA6&gt;0,((งาน7!K12*ข้อมูล!L9)/100),""))</f>
        <v/>
      </c>
      <c r="AB15" s="73" t="str">
        <f>IF(B15="","",IF(AB6&gt;0,((งาน8!K12*ข้อมูล!L10)/100),""))</f>
        <v/>
      </c>
      <c r="AC15" s="73" t="str">
        <f>IF(B15="","",IF(AC6&gt;0,((งาน9!K12*ข้อมูล!L11)/100),""))</f>
        <v/>
      </c>
      <c r="AD15" s="73" t="str">
        <f>IF(B15="","",IF(AD6&gt;0,((งาน10!K12*ข้อมูล!L12)/100),""))</f>
        <v/>
      </c>
      <c r="AE15" s="73" t="str">
        <f>IF(B15="","",IF(AE6&gt;0,((งาน11!K12*ข้อมูล!L13)/100),""))</f>
        <v/>
      </c>
      <c r="AF15" s="73" t="str">
        <f>IF(B15="","",IF(AF6&gt;0,((งาน12!K12*ข้อมูล!L14)/100),""))</f>
        <v/>
      </c>
      <c r="AG15" s="73" t="str">
        <f>IF(B15="","",IF(AG6&gt;0,((งาน13!K12*ข้อมูล!L15)/100),""))</f>
        <v/>
      </c>
      <c r="AH15" s="73" t="str">
        <f>IF(B15="","",IF(AH6&gt;0,((งาน14!K12*ข้อมูล!L16)/100),""))</f>
        <v/>
      </c>
      <c r="AI15" s="73" t="str">
        <f>IF(B15="","",IF(ข้อมูล!K17="Term Project",IF(AI6&gt;0,(('Term Project'!K12*ข้อมูล!L17)/100),""),IF(AI6&gt;0,((QUIZ!V12*คะแนน!AI6)/100),"")))</f>
        <v/>
      </c>
      <c r="AJ15" s="74" t="str">
        <f>IF(B15="","",ROUNDUP((SUM(U15:AI15)*AJ4)/SUM(U6:AI6),1))</f>
        <v/>
      </c>
      <c r="AK15" s="206"/>
      <c r="AL15" s="75" t="str">
        <f t="shared" si="2"/>
        <v/>
      </c>
      <c r="AM15" s="76" t="str">
        <f>IF(B15="","",Final!L12)</f>
        <v/>
      </c>
      <c r="AN15" s="84" t="str">
        <f t="shared" si="3"/>
        <v/>
      </c>
      <c r="AO15" s="84" t="str" cm="1">
        <f t="array" ref="AO15">_xlfn.IFS(B15="","",COUNTA(C15)&lt;1,"0",Final!E12="M","M",AK15="I","I",AK15="W","W",AN15&gt;=$AQ$7,$AP$7,AN15&gt;=$AQ$8,$AP$8,AN15&gt;=$AQ$9,$AP$9,AN15&gt;=$AQ$10,$AP$10,AN15&gt;=$AQ$11,$AP$11,AN15&gt;=$AQ$12,$AP$12,AN15&gt;=$AQ$13,$AP$13,AN15&lt;$AQ$14,$AP$14)</f>
        <v/>
      </c>
      <c r="AP15" s="217"/>
      <c r="AQ15" s="217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</row>
    <row r="16" spans="1:55" s="77" customFormat="1" ht="19.5">
      <c r="A16" s="81">
        <v>10</v>
      </c>
      <c r="B16" s="71" t="str">
        <f>IF(ข้อมูลนักศึกษา!C14=0,"",ข้อมูลนักศึกษา!C14)</f>
        <v/>
      </c>
      <c r="C16" s="82" t="str">
        <f>IF(ข้อมูลนักศึกษา!C14=0,"",VLOOKUP(B16,ข้อมูลนักศึกษา!C14:D84,2,FALSE))</f>
        <v/>
      </c>
      <c r="D16" s="71" t="str">
        <f t="array" ref="D16">IF(B16="","",IF(จิตพิสัย!E16="","",จิตพิสัย!E16))</f>
        <v/>
      </c>
      <c r="E16" s="71" t="str">
        <f t="array" ref="E16">IF(B16="","",IF(จิตพิสัย!F16="","",จิตพิสัย!F16))</f>
        <v/>
      </c>
      <c r="F16" s="71" t="str">
        <f t="array" ref="F16">IF(B16="","",IF(จิตพิสัย!G16="","",จิตพิสัย!G16))</f>
        <v/>
      </c>
      <c r="G16" s="71" t="str">
        <f t="array" ref="G16">IF(B16="","",IF(จิตพิสัย!H16="","",จิตพิสัย!H16))</f>
        <v/>
      </c>
      <c r="H16" s="71" t="str">
        <f t="array" ref="H16">IF(B16="","",IF(จิตพิสัย!I16="","",จิตพิสัย!I16))</f>
        <v/>
      </c>
      <c r="I16" s="71" t="str">
        <f t="array" ref="I16">IF(B16="","",IF(จิตพิสัย!J16="","",จิตพิสัย!J16))</f>
        <v/>
      </c>
      <c r="J16" s="71" t="str">
        <f t="array" ref="J16">IF(B16="","",IF(จิตพิสัย!K16="","",จิตพิสัย!K16))</f>
        <v/>
      </c>
      <c r="K16" s="71" t="str">
        <f t="array" ref="K16">IF(B16="","",IF(จิตพิสัย!L16="","",จิตพิสัย!L16))</f>
        <v/>
      </c>
      <c r="L16" s="71" t="str">
        <f t="array" ref="L16">IF(B16="","",IF(จิตพิสัย!M16="","",จิตพิสัย!M16))</f>
        <v/>
      </c>
      <c r="M16" s="71" t="str">
        <f t="array" ref="M16">IF(B16="","",IF(จิตพิสัย!N16="","",จิตพิสัย!N16))</f>
        <v/>
      </c>
      <c r="N16" s="71" t="str">
        <f t="array" ref="N16">IF(B16="","",IF(จิตพิสัย!O16="","",จิตพิสัย!O16))</f>
        <v/>
      </c>
      <c r="O16" s="71" t="str">
        <f t="array" ref="O16">IF(B16="","",IF(จิตพิสัย!P16="","",จิตพิสัย!P16))</f>
        <v/>
      </c>
      <c r="P16" s="71" t="str">
        <f t="array" ref="P16">IF(B16="","",IF(จิตพิสัย!Q16="","",จิตพิสัย!Q16))</f>
        <v/>
      </c>
      <c r="Q16" s="71" t="str">
        <f t="array" ref="Q16">IF(B16="","",IF(จิตพิสัย!R16="","",จิตพิสัย!R16))</f>
        <v/>
      </c>
      <c r="R16" s="71" t="str">
        <f t="array" ref="R16">IF(B16="","",IF(จิตพิสัย!S16="","",จิตพิสัย!S16))</f>
        <v/>
      </c>
      <c r="S16" s="71" t="str">
        <f t="shared" si="4"/>
        <v/>
      </c>
      <c r="T16" s="72" t="str">
        <f>IF(B16="","",ROUNDUP(IF(ข้อมูล!D10="เข้าเรียน",((IF(T4&gt;0,(COUNTIF(D16:R16,1)*ข้อมูล!E10)/(SUM(D6:R6)),0))-หักคะแนน!O13),((IF(T4&gt;0,IF(SUM(D16:R16)&gt;AO1,T4,((SUM(D16:R16)*ข้อมูล!E10)/AO1)),"0"))-หักคะแนน!O13)),1))</f>
        <v/>
      </c>
      <c r="U16" s="73" t="str">
        <f>IF(B16="","",IF(U6&gt;0,((งาน1!K13*ข้อมูล!L3)/100),""))</f>
        <v/>
      </c>
      <c r="V16" s="73" t="str">
        <f>IF(B16="","",IF(V6&gt;0,((งาน2!K13*ข้อมูล!L4)/100),""))</f>
        <v/>
      </c>
      <c r="W16" s="73" t="str">
        <f>IF(B16="","",IF(W6&gt;0,((งาน3!K13*ข้อมูล!L5)/100),""))</f>
        <v/>
      </c>
      <c r="X16" s="73" t="str">
        <f>IF(B16="","",IF(X6&gt;0,((งาน4!K13*ข้อมูล!L6)/100),""))</f>
        <v/>
      </c>
      <c r="Y16" s="73" t="str">
        <f>IF(B16="","",IF(Y6&gt;0,((งาน5!K13*ข้อมูล!L7)/100),""))</f>
        <v/>
      </c>
      <c r="Z16" s="73" t="str">
        <f>IF(B16="","",IF(Z6&gt;0,((งาน6!K13*ข้อมูล!L8)/100),""))</f>
        <v/>
      </c>
      <c r="AA16" s="73" t="str">
        <f>IF(B16="","",IF(AA6&gt;0,((งาน7!K13*ข้อมูล!L9)/100),""))</f>
        <v/>
      </c>
      <c r="AB16" s="73" t="str">
        <f>IF(B16="","",IF(AB6&gt;0,((งาน8!K13*ข้อมูล!L10)/100),""))</f>
        <v/>
      </c>
      <c r="AC16" s="73" t="str">
        <f>IF(B16="","",IF(AC6&gt;0,((งาน9!K13*ข้อมูล!L11)/100),""))</f>
        <v/>
      </c>
      <c r="AD16" s="73" t="str">
        <f>IF(B16="","",IF(AD6&gt;0,((งาน10!K13*ข้อมูล!L12)/100),""))</f>
        <v/>
      </c>
      <c r="AE16" s="73" t="str">
        <f>IF(B16="","",IF(AE6&gt;0,((งาน11!K13*ข้อมูล!L13)/100),""))</f>
        <v/>
      </c>
      <c r="AF16" s="73" t="str">
        <f>IF(B16="","",IF(AF6&gt;0,((งาน12!K13*ข้อมูล!L14)/100),""))</f>
        <v/>
      </c>
      <c r="AG16" s="73" t="str">
        <f>IF(B16="","",IF(AG6&gt;0,((งาน13!K13*ข้อมูล!L15)/100),""))</f>
        <v/>
      </c>
      <c r="AH16" s="73" t="str">
        <f>IF(B16="","",IF(AH6&gt;0,((งาน14!K13*ข้อมูล!L16)/100),""))</f>
        <v/>
      </c>
      <c r="AI16" s="73" t="str">
        <f>IF(B16="","",IF(ข้อมูล!K17="Term Project",IF(AI6&gt;0,(('Term Project'!K13*ข้อมูล!L17)/100),""),IF(AI6&gt;0,((QUIZ!V13*คะแนน!AI6)/100),"")))</f>
        <v/>
      </c>
      <c r="AJ16" s="74" t="str">
        <f>IF(B16="","",ROUNDUP((SUM(U16:AI16)*AJ4)/SUM(U6:AI6),1))</f>
        <v/>
      </c>
      <c r="AK16" s="206"/>
      <c r="AL16" s="75" t="str">
        <f t="shared" si="2"/>
        <v/>
      </c>
      <c r="AM16" s="76" t="str">
        <f>IF(B16="","",Final!L13)</f>
        <v/>
      </c>
      <c r="AN16" s="84" t="str">
        <f t="shared" si="3"/>
        <v/>
      </c>
      <c r="AO16" s="84" t="str" cm="1">
        <f t="array" ref="AO16">_xlfn.IFS(B16="","",COUNTA(C16)&lt;1,"0",Final!E13="M","M",AK16="I","I",AK16="W","W",AN16&gt;=$AQ$7,$AP$7,AN16&gt;=$AQ$8,$AP$8,AN16&gt;=$AQ$9,$AP$9,AN16&gt;=$AQ$10,$AP$10,AN16&gt;=$AQ$11,$AP$11,AN16&gt;=$AQ$12,$AP$12,AN16&gt;=$AQ$13,$AP$13,AN16&lt;$AQ$14,$AP$14)</f>
        <v/>
      </c>
      <c r="AP16" s="217"/>
      <c r="AQ16" s="217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</row>
    <row r="17" spans="1:55" s="77" customFormat="1" ht="19.5">
      <c r="A17" s="81">
        <v>11</v>
      </c>
      <c r="B17" s="71" t="str">
        <f>IF(ข้อมูลนักศึกษา!C15=0,"",ข้อมูลนักศึกษา!C15)</f>
        <v/>
      </c>
      <c r="C17" s="82" t="str">
        <f>IF(ข้อมูลนักศึกษา!C15=0,"",VLOOKUP(B17,ข้อมูลนักศึกษา!C15:D85,2,FALSE))</f>
        <v/>
      </c>
      <c r="D17" s="71" t="str">
        <f t="array" ref="D17">IF(B17="","",IF(จิตพิสัย!E17="","",จิตพิสัย!E17))</f>
        <v/>
      </c>
      <c r="E17" s="71" t="str">
        <f t="array" ref="E17">IF(B17="","",IF(จิตพิสัย!F17="","",จิตพิสัย!F17))</f>
        <v/>
      </c>
      <c r="F17" s="71" t="str">
        <f t="array" ref="F17">IF(B17="","",IF(จิตพิสัย!G17="","",จิตพิสัย!G17))</f>
        <v/>
      </c>
      <c r="G17" s="71" t="str">
        <f t="array" ref="G17">IF(B17="","",IF(จิตพิสัย!H17="","",จิตพิสัย!H17))</f>
        <v/>
      </c>
      <c r="H17" s="71" t="str">
        <f t="array" ref="H17">IF(B17="","",IF(จิตพิสัย!I17="","",จิตพิสัย!I17))</f>
        <v/>
      </c>
      <c r="I17" s="71" t="str">
        <f t="array" ref="I17">IF(B17="","",IF(จิตพิสัย!J17="","",จิตพิสัย!J17))</f>
        <v/>
      </c>
      <c r="J17" s="71" t="str">
        <f t="array" ref="J17">IF(B17="","",IF(จิตพิสัย!K17="","",จิตพิสัย!K17))</f>
        <v/>
      </c>
      <c r="K17" s="71" t="str">
        <f t="array" ref="K17">IF(B17="","",IF(จิตพิสัย!L17="","",จิตพิสัย!L17))</f>
        <v/>
      </c>
      <c r="L17" s="71" t="str">
        <f t="array" ref="L17">IF(B17="","",IF(จิตพิสัย!M17="","",จิตพิสัย!M17))</f>
        <v/>
      </c>
      <c r="M17" s="71" t="str">
        <f t="array" ref="M17">IF(B17="","",IF(จิตพิสัย!N17="","",จิตพิสัย!N17))</f>
        <v/>
      </c>
      <c r="N17" s="71" t="str">
        <f t="array" ref="N17">IF(B17="","",IF(จิตพิสัย!O17="","",จิตพิสัย!O17))</f>
        <v/>
      </c>
      <c r="O17" s="71" t="str">
        <f t="array" ref="O17">IF(B17="","",IF(จิตพิสัย!P17="","",จิตพิสัย!P17))</f>
        <v/>
      </c>
      <c r="P17" s="71" t="str">
        <f t="array" ref="P17">IF(B17="","",IF(จิตพิสัย!Q17="","",จิตพิสัย!Q17))</f>
        <v/>
      </c>
      <c r="Q17" s="71" t="str">
        <f t="array" ref="Q17">IF(B17="","",IF(จิตพิสัย!R17="","",จิตพิสัย!R17))</f>
        <v/>
      </c>
      <c r="R17" s="71" t="str">
        <f t="array" ref="R17">IF(B17="","",IF(จิตพิสัย!S17="","",จิตพิสัย!S17))</f>
        <v/>
      </c>
      <c r="S17" s="71" t="str">
        <f t="shared" si="4"/>
        <v/>
      </c>
      <c r="T17" s="72" t="str">
        <f>IF(B17="","",ROUNDUP(IF(ข้อมูล!D10="เข้าเรียน",((IF(T4&gt;0,(COUNTIF(D17:R17,1)*ข้อมูล!E10)/(SUM(D6:R6)),0))-หักคะแนน!O14),((IF(T4&gt;0,IF(SUM(D17:R17)&gt;AO1,T4,((SUM(D17:R17)*ข้อมูล!E10)/AO1)),"0"))-หักคะแนน!O14)),1))</f>
        <v/>
      </c>
      <c r="U17" s="73" t="str">
        <f>IF(B17="","",IF(U6&gt;0,((งาน1!K14*ข้อมูล!L3)/100),""))</f>
        <v/>
      </c>
      <c r="V17" s="73" t="str">
        <f>IF(B17="","",IF(V6&gt;0,((งาน2!K14*ข้อมูล!L4)/100),""))</f>
        <v/>
      </c>
      <c r="W17" s="73" t="str">
        <f>IF(B17="","",IF(W6&gt;0,((งาน3!K14*ข้อมูล!L5)/100),""))</f>
        <v/>
      </c>
      <c r="X17" s="73" t="str">
        <f>IF(B17="","",IF(X6&gt;0,((งาน4!K14*ข้อมูล!L6)/100),""))</f>
        <v/>
      </c>
      <c r="Y17" s="73" t="str">
        <f>IF(B17="","",IF(Y6&gt;0,((งาน5!K14*ข้อมูล!L7)/100),""))</f>
        <v/>
      </c>
      <c r="Z17" s="73" t="str">
        <f>IF(B17="","",IF(Z6&gt;0,((งาน6!K14*ข้อมูล!L8)/100),""))</f>
        <v/>
      </c>
      <c r="AA17" s="73" t="str">
        <f>IF(B17="","",IF(AA6&gt;0,((งาน7!K14*ข้อมูล!L9)/100),""))</f>
        <v/>
      </c>
      <c r="AB17" s="73" t="str">
        <f>IF(B17="","",IF(AB6&gt;0,((งาน8!K14*ข้อมูล!L10)/100),""))</f>
        <v/>
      </c>
      <c r="AC17" s="73" t="str">
        <f>IF(B17="","",IF(AC6&gt;0,((งาน9!K14*ข้อมูล!L11)/100),""))</f>
        <v/>
      </c>
      <c r="AD17" s="73" t="str">
        <f>IF(B17="","",IF(AD6&gt;0,((งาน10!K14*ข้อมูล!L12)/100),""))</f>
        <v/>
      </c>
      <c r="AE17" s="73" t="str">
        <f>IF(B17="","",IF(AE6&gt;0,((งาน11!K14*ข้อมูล!L13)/100),""))</f>
        <v/>
      </c>
      <c r="AF17" s="73" t="str">
        <f>IF(B17="","",IF(AF6&gt;0,((งาน12!K14*ข้อมูล!L14)/100),""))</f>
        <v/>
      </c>
      <c r="AG17" s="73" t="str">
        <f>IF(B17="","",IF(AG6&gt;0,((งาน13!K14*ข้อมูล!L15)/100),""))</f>
        <v/>
      </c>
      <c r="AH17" s="73" t="str">
        <f>IF(B17="","",IF(AH6&gt;0,((งาน14!K14*ข้อมูล!L16)/100),""))</f>
        <v/>
      </c>
      <c r="AI17" s="73" t="str">
        <f>IF(B17="","",IF(ข้อมูล!K17="Term Project",IF(AI6&gt;0,(('Term Project'!K14*ข้อมูล!L17)/100),""),IF(AI6&gt;0,((QUIZ!V14*คะแนน!AI6)/100),"")))</f>
        <v/>
      </c>
      <c r="AJ17" s="74" t="str">
        <f>IF(B17="","",ROUNDUP((SUM(U17:AI17)*AJ4)/SUM(U6:AI6),1))</f>
        <v/>
      </c>
      <c r="AK17" s="206"/>
      <c r="AL17" s="75" t="str">
        <f t="shared" si="2"/>
        <v/>
      </c>
      <c r="AM17" s="76" t="str">
        <f>IF(B17="","",Final!L14)</f>
        <v/>
      </c>
      <c r="AN17" s="84" t="str">
        <f t="shared" si="3"/>
        <v/>
      </c>
      <c r="AO17" s="84" t="str" cm="1">
        <f t="array" ref="AO17">_xlfn.IFS(B17="","",COUNTA(C17)&lt;1,"0",Final!E14="M","M",AK17="I","I",AK17="W","W",AN17&gt;=$AQ$7,$AP$7,AN17&gt;=$AQ$8,$AP$8,AN17&gt;=$AQ$9,$AP$9,AN17&gt;=$AQ$10,$AP$10,AN17&gt;=$AQ$11,$AP$11,AN17&gt;=$AQ$12,$AP$12,AN17&gt;=$AQ$13,$AP$13,AN17&lt;$AQ$14,$AP$14)</f>
        <v/>
      </c>
      <c r="AP17" s="217"/>
      <c r="AQ17" s="217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</row>
    <row r="18" spans="1:55" s="77" customFormat="1" ht="19.5">
      <c r="A18" s="81">
        <v>12</v>
      </c>
      <c r="B18" s="71" t="str">
        <f>IF(ข้อมูลนักศึกษา!C16=0,"",ข้อมูลนักศึกษา!C16)</f>
        <v/>
      </c>
      <c r="C18" s="82" t="str">
        <f>IF(ข้อมูลนักศึกษา!C16=0,"",VLOOKUP(B18,ข้อมูลนักศึกษา!C16:D86,2,FALSE))</f>
        <v/>
      </c>
      <c r="D18" s="71" t="str">
        <f t="array" ref="D18">IF(B18="","",IF(จิตพิสัย!E18="","",จิตพิสัย!E18))</f>
        <v/>
      </c>
      <c r="E18" s="71" t="str">
        <f t="array" ref="E18">IF(B18="","",IF(จิตพิสัย!F18="","",จิตพิสัย!F18))</f>
        <v/>
      </c>
      <c r="F18" s="71" t="str">
        <f t="array" ref="F18">IF(B18="","",IF(จิตพิสัย!G18="","",จิตพิสัย!G18))</f>
        <v/>
      </c>
      <c r="G18" s="71" t="str">
        <f t="array" ref="G18">IF(B18="","",IF(จิตพิสัย!H18="","",จิตพิสัย!H18))</f>
        <v/>
      </c>
      <c r="H18" s="71" t="str">
        <f t="array" ref="H18">IF(B18="","",IF(จิตพิสัย!I18="","",จิตพิสัย!I18))</f>
        <v/>
      </c>
      <c r="I18" s="71" t="str">
        <f t="array" ref="I18">IF(B18="","",IF(จิตพิสัย!J18="","",จิตพิสัย!J18))</f>
        <v/>
      </c>
      <c r="J18" s="71" t="str">
        <f t="array" ref="J18">IF(B18="","",IF(จิตพิสัย!K18="","",จิตพิสัย!K18))</f>
        <v/>
      </c>
      <c r="K18" s="71" t="str">
        <f t="array" ref="K18">IF(B18="","",IF(จิตพิสัย!L18="","",จิตพิสัย!L18))</f>
        <v/>
      </c>
      <c r="L18" s="71" t="str">
        <f t="array" ref="L18">IF(B18="","",IF(จิตพิสัย!M18="","",จิตพิสัย!M18))</f>
        <v/>
      </c>
      <c r="M18" s="71" t="str">
        <f t="array" ref="M18">IF(B18="","",IF(จิตพิสัย!N18="","",จิตพิสัย!N18))</f>
        <v/>
      </c>
      <c r="N18" s="71" t="str">
        <f t="array" ref="N18">IF(B18="","",IF(จิตพิสัย!O18="","",จิตพิสัย!O18))</f>
        <v/>
      </c>
      <c r="O18" s="71" t="str">
        <f t="array" ref="O18">IF(B18="","",IF(จิตพิสัย!P18="","",จิตพิสัย!P18))</f>
        <v/>
      </c>
      <c r="P18" s="71" t="str">
        <f t="array" ref="P18">IF(B18="","",IF(จิตพิสัย!Q18="","",จิตพิสัย!Q18))</f>
        <v/>
      </c>
      <c r="Q18" s="71" t="str">
        <f t="array" ref="Q18">IF(B18="","",IF(จิตพิสัย!R18="","",จิตพิสัย!R18))</f>
        <v/>
      </c>
      <c r="R18" s="71" t="str">
        <f t="array" ref="R18">IF(B18="","",IF(จิตพิสัย!S18="","",จิตพิสัย!S18))</f>
        <v/>
      </c>
      <c r="S18" s="71" t="str">
        <f t="shared" si="4"/>
        <v/>
      </c>
      <c r="T18" s="72" t="str">
        <f>IF(B18="","",ROUNDUP(IF(ข้อมูล!D10="เข้าเรียน",((IF(T4&gt;0,(COUNTIF(D18:R18,1)*ข้อมูล!E10)/(SUM(D6:R6)),0))-หักคะแนน!O15),((IF(T4&gt;0,IF(SUM(D18:R18)&gt;AO1,T4,((SUM(D18:R18)*ข้อมูล!E10)/AO1)),"0"))-หักคะแนน!O15)),1))</f>
        <v/>
      </c>
      <c r="U18" s="73" t="str">
        <f>IF(B18="","",IF(U6&gt;0,((งาน1!K15*ข้อมูล!L3)/100),""))</f>
        <v/>
      </c>
      <c r="V18" s="73" t="str">
        <f>IF(B18="","",IF(V6&gt;0,((งาน2!K15*ข้อมูล!L4)/100),""))</f>
        <v/>
      </c>
      <c r="W18" s="73" t="str">
        <f>IF(B18="","",IF(W6&gt;0,((งาน3!K15*ข้อมูล!L5)/100),""))</f>
        <v/>
      </c>
      <c r="X18" s="73" t="str">
        <f>IF(B18="","",IF(X6&gt;0,((งาน4!K15*ข้อมูล!L6)/100),""))</f>
        <v/>
      </c>
      <c r="Y18" s="73" t="str">
        <f>IF(B18="","",IF(Y6&gt;0,((งาน5!K15*ข้อมูล!L7)/100),""))</f>
        <v/>
      </c>
      <c r="Z18" s="73" t="str">
        <f>IF(B18="","",IF(Z6&gt;0,((งาน6!K15*ข้อมูล!L8)/100),""))</f>
        <v/>
      </c>
      <c r="AA18" s="73" t="str">
        <f>IF(B18="","",IF(AA6&gt;0,((งาน7!K15*ข้อมูล!L9)/100),""))</f>
        <v/>
      </c>
      <c r="AB18" s="73" t="str">
        <f>IF(B18="","",IF(AB6&gt;0,((งาน8!K15*ข้อมูล!L10)/100),""))</f>
        <v/>
      </c>
      <c r="AC18" s="73" t="str">
        <f>IF(B18="","",IF(AC6&gt;0,((งาน9!K15*ข้อมูล!L11)/100),""))</f>
        <v/>
      </c>
      <c r="AD18" s="73" t="str">
        <f>IF(B18="","",IF(AD6&gt;0,((งาน10!K15*ข้อมูล!L12)/100),""))</f>
        <v/>
      </c>
      <c r="AE18" s="73" t="str">
        <f>IF(B18="","",IF(AE6&gt;0,((งาน11!K15*ข้อมูล!L13)/100),""))</f>
        <v/>
      </c>
      <c r="AF18" s="73" t="str">
        <f>IF(B18="","",IF(AF6&gt;0,((งาน12!K15*ข้อมูล!L14)/100),""))</f>
        <v/>
      </c>
      <c r="AG18" s="73" t="str">
        <f>IF(B18="","",IF(AG6&gt;0,((งาน13!K15*ข้อมูล!L15)/100),""))</f>
        <v/>
      </c>
      <c r="AH18" s="73" t="str">
        <f>IF(B18="","",IF(AH6&gt;0,((งาน14!K15*ข้อมูล!L16)/100),""))</f>
        <v/>
      </c>
      <c r="AI18" s="73" t="str">
        <f>IF(B18="","",IF(ข้อมูล!K17="Term Project",IF(AI6&gt;0,(('Term Project'!K15*ข้อมูล!L17)/100),""),IF(AI6&gt;0,((QUIZ!V15*คะแนน!AI6)/100),"")))</f>
        <v/>
      </c>
      <c r="AJ18" s="74" t="str">
        <f>IF(B18="","",ROUNDUP((SUM(U18:AI18)*AJ4)/SUM(U6:AI6),1))</f>
        <v/>
      </c>
      <c r="AK18" s="206"/>
      <c r="AL18" s="75" t="str">
        <f t="shared" si="2"/>
        <v/>
      </c>
      <c r="AM18" s="76" t="str">
        <f>IF(B18="","",Final!L15)</f>
        <v/>
      </c>
      <c r="AN18" s="84" t="str">
        <f t="shared" si="3"/>
        <v/>
      </c>
      <c r="AO18" s="84" t="str" cm="1">
        <f t="array" ref="AO18">_xlfn.IFS(B18="","",COUNTA(C18)&lt;1,"0",Final!E15="M","M",AK18="I","I",AK18="W","W",AN18&gt;=$AQ$7,$AP$7,AN18&gt;=$AQ$8,$AP$8,AN18&gt;=$AQ$9,$AP$9,AN18&gt;=$AQ$10,$AP$10,AN18&gt;=$AQ$11,$AP$11,AN18&gt;=$AQ$12,$AP$12,AN18&gt;=$AQ$13,$AP$13,AN18&lt;$AQ$14,$AP$14)</f>
        <v/>
      </c>
      <c r="AP18" s="217"/>
      <c r="AQ18" s="217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</row>
    <row r="19" spans="1:55" s="77" customFormat="1" ht="19.5">
      <c r="A19" s="81">
        <v>13</v>
      </c>
      <c r="B19" s="71" t="str">
        <f>IF(ข้อมูลนักศึกษา!C17=0,"",ข้อมูลนักศึกษา!C17)</f>
        <v/>
      </c>
      <c r="C19" s="82" t="str">
        <f>IF(ข้อมูลนักศึกษา!C17=0,"",VLOOKUP(B19,ข้อมูลนักศึกษา!C17:D87,2,FALSE))</f>
        <v/>
      </c>
      <c r="D19" s="71" t="str">
        <f t="array" ref="D19">IF(B19="","",IF(จิตพิสัย!E19="","",จิตพิสัย!E19))</f>
        <v/>
      </c>
      <c r="E19" s="71" t="str">
        <f t="array" ref="E19">IF(B19="","",IF(จิตพิสัย!F19="","",จิตพิสัย!F19))</f>
        <v/>
      </c>
      <c r="F19" s="71" t="str">
        <f t="array" ref="F19">IF(B19="","",IF(จิตพิสัย!G19="","",จิตพิสัย!G19))</f>
        <v/>
      </c>
      <c r="G19" s="71" t="str">
        <f t="array" ref="G19">IF(B19="","",IF(จิตพิสัย!H19="","",จิตพิสัย!H19))</f>
        <v/>
      </c>
      <c r="H19" s="71" t="str">
        <f t="array" ref="H19">IF(B19="","",IF(จิตพิสัย!I19="","",จิตพิสัย!I19))</f>
        <v/>
      </c>
      <c r="I19" s="71" t="str">
        <f t="array" ref="I19">IF(B19="","",IF(จิตพิสัย!J19="","",จิตพิสัย!J19))</f>
        <v/>
      </c>
      <c r="J19" s="71" t="str">
        <f t="array" ref="J19">IF(B19="","",IF(จิตพิสัย!K19="","",จิตพิสัย!K19))</f>
        <v/>
      </c>
      <c r="K19" s="71" t="str">
        <f t="array" ref="K19">IF(B19="","",IF(จิตพิสัย!L19="","",จิตพิสัย!L19))</f>
        <v/>
      </c>
      <c r="L19" s="71" t="str">
        <f t="array" ref="L19">IF(B19="","",IF(จิตพิสัย!M19="","",จิตพิสัย!M19))</f>
        <v/>
      </c>
      <c r="M19" s="71" t="str">
        <f t="array" ref="M19">IF(B19="","",IF(จิตพิสัย!N19="","",จิตพิสัย!N19))</f>
        <v/>
      </c>
      <c r="N19" s="71" t="str">
        <f t="array" ref="N19">IF(B19="","",IF(จิตพิสัย!O19="","",จิตพิสัย!O19))</f>
        <v/>
      </c>
      <c r="O19" s="71" t="str">
        <f t="array" ref="O19">IF(B19="","",IF(จิตพิสัย!P19="","",จิตพิสัย!P19))</f>
        <v/>
      </c>
      <c r="P19" s="71" t="str">
        <f t="array" ref="P19">IF(B19="","",IF(จิตพิสัย!Q19="","",จิตพิสัย!Q19))</f>
        <v/>
      </c>
      <c r="Q19" s="71" t="str">
        <f t="array" ref="Q19">IF(B19="","",IF(จิตพิสัย!R19="","",จิตพิสัย!R19))</f>
        <v/>
      </c>
      <c r="R19" s="71" t="str">
        <f t="array" ref="R19">IF(B19="","",IF(จิตพิสัย!S19="","",จิตพิสัย!S19))</f>
        <v/>
      </c>
      <c r="S19" s="71" t="str">
        <f t="shared" si="4"/>
        <v/>
      </c>
      <c r="T19" s="72" t="str">
        <f>IF(B19="","",ROUNDUP(IF(ข้อมูล!D10="เข้าเรียน",((IF(T4&gt;0,(COUNTIF(D19:R19,1)*ข้อมูล!E10)/(SUM(D6:R6)),0))-หักคะแนน!O16),((IF(T4&gt;0,IF(SUM(D19:R19)&gt;AO1,T4,((SUM(D19:R19)*ข้อมูล!E10)/AO1)),"0"))-หักคะแนน!O16)),1))</f>
        <v/>
      </c>
      <c r="U19" s="73" t="str">
        <f>IF(B19="","",IF(U6&gt;0,((งาน1!K16*ข้อมูล!L3)/100),""))</f>
        <v/>
      </c>
      <c r="V19" s="73" t="str">
        <f>IF(B19="","",IF(V6&gt;0,((งาน2!K16*ข้อมูล!L4)/100),""))</f>
        <v/>
      </c>
      <c r="W19" s="73" t="str">
        <f>IF(B19="","",IF(W6&gt;0,((งาน3!K16*ข้อมูล!L5)/100),""))</f>
        <v/>
      </c>
      <c r="X19" s="73" t="str">
        <f>IF(B19="","",IF(X6&gt;0,((งาน4!K16*ข้อมูล!L6)/100),""))</f>
        <v/>
      </c>
      <c r="Y19" s="73" t="str">
        <f>IF(B19="","",IF(Y6&gt;0,((งาน5!K16*ข้อมูล!L7)/100),""))</f>
        <v/>
      </c>
      <c r="Z19" s="73" t="str">
        <f>IF(B19="","",IF(Z6&gt;0,((งาน6!K16*ข้อมูล!L8)/100),""))</f>
        <v/>
      </c>
      <c r="AA19" s="73" t="str">
        <f>IF(B19="","",IF(AA6&gt;0,((งาน7!K16*ข้อมูล!L9)/100),""))</f>
        <v/>
      </c>
      <c r="AB19" s="73" t="str">
        <f>IF(B19="","",IF(AB6&gt;0,((งาน8!K16*ข้อมูล!L10)/100),""))</f>
        <v/>
      </c>
      <c r="AC19" s="73" t="str">
        <f>IF(B19="","",IF(AC6&gt;0,((งาน9!K16*ข้อมูล!L11)/100),""))</f>
        <v/>
      </c>
      <c r="AD19" s="73" t="str">
        <f>IF(B19="","",IF(AD6&gt;0,((งาน10!K16*ข้อมูล!L12)/100),""))</f>
        <v/>
      </c>
      <c r="AE19" s="73" t="str">
        <f>IF(B19="","",IF(AE6&gt;0,((งาน11!K16*ข้อมูล!L13)/100),""))</f>
        <v/>
      </c>
      <c r="AF19" s="73" t="str">
        <f>IF(B19="","",IF(AF6&gt;0,((งาน12!K16*ข้อมูล!L14)/100),""))</f>
        <v/>
      </c>
      <c r="AG19" s="73" t="str">
        <f>IF(B19="","",IF(AG6&gt;0,((งาน13!K16*ข้อมูล!L15)/100),""))</f>
        <v/>
      </c>
      <c r="AH19" s="73" t="str">
        <f>IF(B19="","",IF(AH6&gt;0,((งาน14!K16*ข้อมูล!L16)/100),""))</f>
        <v/>
      </c>
      <c r="AI19" s="73" t="str">
        <f>IF(B19="","",IF(ข้อมูล!K17="Term Project",IF(AI6&gt;0,(('Term Project'!K16*ข้อมูล!L17)/100),""),IF(AI6&gt;0,((QUIZ!V16*คะแนน!AI6)/100),"")))</f>
        <v/>
      </c>
      <c r="AJ19" s="74" t="str">
        <f>IF(B19="","",ROUNDUP((SUM(U19:AI19)*AJ4)/SUM(U6:AI6),1))</f>
        <v/>
      </c>
      <c r="AK19" s="206"/>
      <c r="AL19" s="75" t="str">
        <f t="shared" si="2"/>
        <v/>
      </c>
      <c r="AM19" s="76" t="str">
        <f>IF(B19="","",Final!L16)</f>
        <v/>
      </c>
      <c r="AN19" s="84" t="str">
        <f t="shared" si="3"/>
        <v/>
      </c>
      <c r="AO19" s="84" t="str" cm="1">
        <f t="array" ref="AO19">_xlfn.IFS(B19="","",COUNTA(C19)&lt;1,"0",Final!E16="M","M",AK19="I","I",AK19="W","W",AN19&gt;=$AQ$7,$AP$7,AN19&gt;=$AQ$8,$AP$8,AN19&gt;=$AQ$9,$AP$9,AN19&gt;=$AQ$10,$AP$10,AN19&gt;=$AQ$11,$AP$11,AN19&gt;=$AQ$12,$AP$12,AN19&gt;=$AQ$13,$AP$13,AN19&lt;$AQ$14,$AP$14)</f>
        <v/>
      </c>
      <c r="AP19" s="217"/>
      <c r="AQ19" s="217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</row>
    <row r="20" spans="1:55" s="77" customFormat="1" ht="19.5">
      <c r="A20" s="81">
        <v>14</v>
      </c>
      <c r="B20" s="71" t="str">
        <f>IF(ข้อมูลนักศึกษา!C18=0,"",ข้อมูลนักศึกษา!C18)</f>
        <v/>
      </c>
      <c r="C20" s="82" t="str">
        <f>IF(ข้อมูลนักศึกษา!C18=0,"",VLOOKUP(B20,ข้อมูลนักศึกษา!C18:D88,2,FALSE))</f>
        <v/>
      </c>
      <c r="D20" s="71" t="str">
        <f t="array" ref="D20">IF(B20="","",IF(จิตพิสัย!E20="","",จิตพิสัย!E20))</f>
        <v/>
      </c>
      <c r="E20" s="71" t="str">
        <f t="array" ref="E20">IF(B20="","",IF(จิตพิสัย!F20="","",จิตพิสัย!F20))</f>
        <v/>
      </c>
      <c r="F20" s="71" t="str">
        <f t="array" ref="F20">IF(B20="","",IF(จิตพิสัย!G20="","",จิตพิสัย!G20))</f>
        <v/>
      </c>
      <c r="G20" s="71" t="str">
        <f t="array" ref="G20">IF(B20="","",IF(จิตพิสัย!H20="","",จิตพิสัย!H20))</f>
        <v/>
      </c>
      <c r="H20" s="71" t="str">
        <f t="array" ref="H20">IF(B20="","",IF(จิตพิสัย!I20="","",จิตพิสัย!I20))</f>
        <v/>
      </c>
      <c r="I20" s="71" t="str">
        <f t="array" ref="I20">IF(B20="","",IF(จิตพิสัย!J20="","",จิตพิสัย!J20))</f>
        <v/>
      </c>
      <c r="J20" s="71" t="str">
        <f t="array" ref="J20">IF(B20="","",IF(จิตพิสัย!K20="","",จิตพิสัย!K20))</f>
        <v/>
      </c>
      <c r="K20" s="71" t="str">
        <f t="array" ref="K20">IF(B20="","",IF(จิตพิสัย!L20="","",จิตพิสัย!L20))</f>
        <v/>
      </c>
      <c r="L20" s="71" t="str">
        <f t="array" ref="L20">IF(B20="","",IF(จิตพิสัย!M20="","",จิตพิสัย!M20))</f>
        <v/>
      </c>
      <c r="M20" s="71" t="str">
        <f t="array" ref="M20">IF(B20="","",IF(จิตพิสัย!N20="","",จิตพิสัย!N20))</f>
        <v/>
      </c>
      <c r="N20" s="71" t="str">
        <f t="array" ref="N20">IF(B20="","",IF(จิตพิสัย!O20="","",จิตพิสัย!O20))</f>
        <v/>
      </c>
      <c r="O20" s="71" t="str">
        <f t="array" ref="O20">IF(B20="","",IF(จิตพิสัย!P20="","",จิตพิสัย!P20))</f>
        <v/>
      </c>
      <c r="P20" s="71" t="str">
        <f t="array" ref="P20">IF(B20="","",IF(จิตพิสัย!Q20="","",จิตพิสัย!Q20))</f>
        <v/>
      </c>
      <c r="Q20" s="71" t="str">
        <f t="array" ref="Q20">IF(B20="","",IF(จิตพิสัย!R20="","",จิตพิสัย!R20))</f>
        <v/>
      </c>
      <c r="R20" s="71" t="str">
        <f t="array" ref="R20">IF(B20="","",IF(จิตพิสัย!S20="","",จิตพิสัย!S20))</f>
        <v/>
      </c>
      <c r="S20" s="71" t="str">
        <f t="shared" si="4"/>
        <v/>
      </c>
      <c r="T20" s="72" t="str">
        <f>IF(B20="","",ROUNDUP(IF(ข้อมูล!D10="เข้าเรียน",((IF(T4&gt;0,(COUNTIF(D20:R20,1)*ข้อมูล!E10)/(SUM(D6:R6)),0))-หักคะแนน!O17),((IF(T4&gt;0,IF(SUM(D20:R20)&gt;AO1,T4,((SUM(D20:R20)*ข้อมูล!E10)/AO1)),"0"))-หักคะแนน!O17)),1))</f>
        <v/>
      </c>
      <c r="U20" s="73" t="str">
        <f>IF(B20="","",IF(U6&gt;0,((งาน1!K17*ข้อมูล!L3)/100),""))</f>
        <v/>
      </c>
      <c r="V20" s="73" t="str">
        <f>IF(B20="","",IF(V6&gt;0,((งาน2!K17*ข้อมูล!L4)/100),""))</f>
        <v/>
      </c>
      <c r="W20" s="73" t="str">
        <f>IF(B20="","",IF(W6&gt;0,((งาน3!K17*ข้อมูล!L5)/100),""))</f>
        <v/>
      </c>
      <c r="X20" s="73" t="str">
        <f>IF(B20="","",IF(X6&gt;0,((งาน4!K17*ข้อมูล!L6)/100),""))</f>
        <v/>
      </c>
      <c r="Y20" s="73" t="str">
        <f>IF(B20="","",IF(Y6&gt;0,((งาน5!K17*ข้อมูล!L7)/100),""))</f>
        <v/>
      </c>
      <c r="Z20" s="73" t="str">
        <f>IF(B20="","",IF(Z6&gt;0,((งาน6!K17*ข้อมูล!L8)/100),""))</f>
        <v/>
      </c>
      <c r="AA20" s="73" t="str">
        <f>IF(B20="","",IF(AA6&gt;0,((งาน7!K17*ข้อมูล!L9)/100),""))</f>
        <v/>
      </c>
      <c r="AB20" s="73" t="str">
        <f>IF(B20="","",IF(AB6&gt;0,((งาน8!K17*ข้อมูล!L10)/100),""))</f>
        <v/>
      </c>
      <c r="AC20" s="73" t="str">
        <f>IF(B20="","",IF(AC6&gt;0,((งาน9!K17*ข้อมูล!L11)/100),""))</f>
        <v/>
      </c>
      <c r="AD20" s="73" t="str">
        <f>IF(B20="","",IF(AD6&gt;0,((งาน10!K17*ข้อมูล!L12)/100),""))</f>
        <v/>
      </c>
      <c r="AE20" s="73" t="str">
        <f>IF(B20="","",IF(AE6&gt;0,((งาน11!K17*ข้อมูล!L13)/100),""))</f>
        <v/>
      </c>
      <c r="AF20" s="73" t="str">
        <f>IF(B20="","",IF(AF6&gt;0,((งาน12!K17*ข้อมูล!L14)/100),""))</f>
        <v/>
      </c>
      <c r="AG20" s="73" t="str">
        <f>IF(B20="","",IF(AG6&gt;0,((งาน13!K17*ข้อมูล!L15)/100),""))</f>
        <v/>
      </c>
      <c r="AH20" s="73" t="str">
        <f>IF(B20="","",IF(AH6&gt;0,((งาน14!K17*ข้อมูล!L16)/100),""))</f>
        <v/>
      </c>
      <c r="AI20" s="73" t="str">
        <f>IF(B20="","",IF(ข้อมูล!K17="Term Project",IF(AI6&gt;0,(('Term Project'!K17*ข้อมูล!L17)/100),""),IF(AI6&gt;0,((QUIZ!V17*คะแนน!AI6)/100),"")))</f>
        <v/>
      </c>
      <c r="AJ20" s="74" t="str">
        <f>IF(B20="","",ROUNDUP((SUM(U20:AI20)*AJ4)/SUM(U6:AI6),1))</f>
        <v/>
      </c>
      <c r="AK20" s="206"/>
      <c r="AL20" s="75" t="str">
        <f t="shared" si="2"/>
        <v/>
      </c>
      <c r="AM20" s="76" t="str">
        <f>IF(B20="","",Final!L17)</f>
        <v/>
      </c>
      <c r="AN20" s="84" t="str">
        <f t="shared" si="3"/>
        <v/>
      </c>
      <c r="AO20" s="84" t="str" cm="1">
        <f t="array" ref="AO20">_xlfn.IFS(B20="","",COUNTA(C20)&lt;1,"0",Final!E17="M","M",AK20="I","I",AK20="W","W",AN20&gt;=$AQ$7,$AP$7,AN20&gt;=$AQ$8,$AP$8,AN20&gt;=$AQ$9,$AP$9,AN20&gt;=$AQ$10,$AP$10,AN20&gt;=$AQ$11,$AP$11,AN20&gt;=$AQ$12,$AP$12,AN20&gt;=$AQ$13,$AP$13,AN20&lt;$AQ$14,$AP$14)</f>
        <v/>
      </c>
      <c r="AP20" s="217"/>
      <c r="AQ20" s="217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</row>
    <row r="21" spans="1:55" s="77" customFormat="1" ht="19.5">
      <c r="A21" s="81">
        <v>15</v>
      </c>
      <c r="B21" s="71" t="str">
        <f>IF(ข้อมูลนักศึกษา!C19=0,"",ข้อมูลนักศึกษา!C19)</f>
        <v/>
      </c>
      <c r="C21" s="82" t="str">
        <f>IF(ข้อมูลนักศึกษา!C19=0,"",VLOOKUP(B21,ข้อมูลนักศึกษา!C19:D89,2,FALSE))</f>
        <v/>
      </c>
      <c r="D21" s="71" t="str">
        <f t="array" ref="D21">IF(B21="","",IF(จิตพิสัย!E21="","",จิตพิสัย!E21))</f>
        <v/>
      </c>
      <c r="E21" s="71" t="str">
        <f t="array" ref="E21">IF(B21="","",IF(จิตพิสัย!F21="","",จิตพิสัย!F21))</f>
        <v/>
      </c>
      <c r="F21" s="71" t="str">
        <f t="array" ref="F21">IF(B21="","",IF(จิตพิสัย!G21="","",จิตพิสัย!G21))</f>
        <v/>
      </c>
      <c r="G21" s="71" t="str">
        <f t="array" ref="G21">IF(B21="","",IF(จิตพิสัย!H21="","",จิตพิสัย!H21))</f>
        <v/>
      </c>
      <c r="H21" s="71" t="str">
        <f t="array" ref="H21">IF(B21="","",IF(จิตพิสัย!I21="","",จิตพิสัย!I21))</f>
        <v/>
      </c>
      <c r="I21" s="71" t="str">
        <f t="array" ref="I21">IF(B21="","",IF(จิตพิสัย!J21="","",จิตพิสัย!J21))</f>
        <v/>
      </c>
      <c r="J21" s="71" t="str">
        <f t="array" ref="J21">IF(B21="","",IF(จิตพิสัย!K21="","",จิตพิสัย!K21))</f>
        <v/>
      </c>
      <c r="K21" s="71" t="str">
        <f t="array" ref="K21">IF(B21="","",IF(จิตพิสัย!L21="","",จิตพิสัย!L21))</f>
        <v/>
      </c>
      <c r="L21" s="71" t="str">
        <f t="array" ref="L21">IF(B21="","",IF(จิตพิสัย!M21="","",จิตพิสัย!M21))</f>
        <v/>
      </c>
      <c r="M21" s="71" t="str">
        <f t="array" ref="M21">IF(B21="","",IF(จิตพิสัย!N21="","",จิตพิสัย!N21))</f>
        <v/>
      </c>
      <c r="N21" s="71" t="str">
        <f t="array" ref="N21">IF(B21="","",IF(จิตพิสัย!O21="","",จิตพิสัย!O21))</f>
        <v/>
      </c>
      <c r="O21" s="71" t="str">
        <f t="array" ref="O21">IF(B21="","",IF(จิตพิสัย!P21="","",จิตพิสัย!P21))</f>
        <v/>
      </c>
      <c r="P21" s="71" t="str">
        <f t="array" ref="P21">IF(B21="","",IF(จิตพิสัย!Q21="","",จิตพิสัย!Q21))</f>
        <v/>
      </c>
      <c r="Q21" s="71" t="str">
        <f t="array" ref="Q21">IF(B21="","",IF(จิตพิสัย!R21="","",จิตพิสัย!R21))</f>
        <v/>
      </c>
      <c r="R21" s="71" t="str">
        <f t="array" ref="R21">IF(B21="","",IF(จิตพิสัย!S21="","",จิตพิสัย!S21))</f>
        <v/>
      </c>
      <c r="S21" s="71" t="str">
        <f t="shared" si="4"/>
        <v/>
      </c>
      <c r="T21" s="72" t="str">
        <f>IF(B21="","",ROUNDUP(IF(ข้อมูล!D10="เข้าเรียน",((IF(T4&gt;0,(COUNTIF(D21:R21,1)*ข้อมูล!E10)/(SUM(D6:R6)),0))-หักคะแนน!O18),((IF(T4&gt;0,IF(SUM(D21:R21)&gt;AO1,T4,((SUM(D21:R21)*ข้อมูล!E10)/AO1)),"0"))-หักคะแนน!O18)),1))</f>
        <v/>
      </c>
      <c r="U21" s="73" t="str">
        <f>IF(B21="","",IF(U6&gt;0,((งาน1!K18*ข้อมูล!L3)/100),""))</f>
        <v/>
      </c>
      <c r="V21" s="73" t="str">
        <f>IF(B21="","",IF(V6&gt;0,((งาน2!K18*ข้อมูล!L4)/100),""))</f>
        <v/>
      </c>
      <c r="W21" s="73" t="str">
        <f>IF(B21="","",IF(W6&gt;0,((งาน3!K18*ข้อมูล!L5)/100),""))</f>
        <v/>
      </c>
      <c r="X21" s="73" t="str">
        <f>IF(B21="","",IF(X6&gt;0,((งาน4!K18*ข้อมูล!L6)/100),""))</f>
        <v/>
      </c>
      <c r="Y21" s="73" t="str">
        <f>IF(B21="","",IF(Y6&gt;0,((งาน5!K18*ข้อมูล!L7)/100),""))</f>
        <v/>
      </c>
      <c r="Z21" s="73" t="str">
        <f>IF(B21="","",IF(Z6&gt;0,((งาน6!K18*ข้อมูล!L8)/100),""))</f>
        <v/>
      </c>
      <c r="AA21" s="73" t="str">
        <f>IF(B21="","",IF(AA6&gt;0,((งาน7!K18*ข้อมูล!L9)/100),""))</f>
        <v/>
      </c>
      <c r="AB21" s="73" t="str">
        <f>IF(B21="","",IF(AB6&gt;0,((งาน8!K18*ข้อมูล!L10)/100),""))</f>
        <v/>
      </c>
      <c r="AC21" s="73" t="str">
        <f>IF(B21="","",IF(AC6&gt;0,((งาน9!K18*ข้อมูล!L11)/100),""))</f>
        <v/>
      </c>
      <c r="AD21" s="73" t="str">
        <f>IF(B21="","",IF(AD6&gt;0,((งาน10!K18*ข้อมูล!L12)/100),""))</f>
        <v/>
      </c>
      <c r="AE21" s="73" t="str">
        <f>IF(B21="","",IF(AE6&gt;0,((งาน11!K18*ข้อมูล!L13)/100),""))</f>
        <v/>
      </c>
      <c r="AF21" s="73" t="str">
        <f>IF(B21="","",IF(AF6&gt;0,((งาน12!K18*ข้อมูล!L14)/100),""))</f>
        <v/>
      </c>
      <c r="AG21" s="73" t="str">
        <f>IF(B21="","",IF(AG6&gt;0,((งาน13!K18*ข้อมูล!L15)/100),""))</f>
        <v/>
      </c>
      <c r="AH21" s="73" t="str">
        <f>IF(B21="","",IF(AH6&gt;0,((งาน14!K18*ข้อมูล!L16)/100),""))</f>
        <v/>
      </c>
      <c r="AI21" s="73" t="str">
        <f>IF(B21="","",IF(ข้อมูล!K17="Term Project",IF(AI6&gt;0,(('Term Project'!K18*ข้อมูล!L17)/100),""),IF(AI6&gt;0,((QUIZ!V18*คะแนน!AI6)/100),"")))</f>
        <v/>
      </c>
      <c r="AJ21" s="74" t="str">
        <f>IF(B21="","",ROUNDUP((SUM(U21:AI21)*AJ4)/SUM(U6:AI6),1))</f>
        <v/>
      </c>
      <c r="AK21" s="206"/>
      <c r="AL21" s="75" t="str">
        <f t="shared" si="2"/>
        <v/>
      </c>
      <c r="AM21" s="76" t="str">
        <f>IF(B21="","",Final!L18)</f>
        <v/>
      </c>
      <c r="AN21" s="84" t="str">
        <f t="shared" si="3"/>
        <v/>
      </c>
      <c r="AO21" s="84" t="str" cm="1">
        <f t="array" ref="AO21">_xlfn.IFS(B21="","",COUNTA(C21)&lt;1,"0",Final!E18="M","M",AK21="I","I",AK21="W","W",AN21&gt;=$AQ$7,$AP$7,AN21&gt;=$AQ$8,$AP$8,AN21&gt;=$AQ$9,$AP$9,AN21&gt;=$AQ$10,$AP$10,AN21&gt;=$AQ$11,$AP$11,AN21&gt;=$AQ$12,$AP$12,AN21&gt;=$AQ$13,$AP$13,AN21&lt;$AQ$14,$AP$14)</f>
        <v/>
      </c>
      <c r="AP21" s="217"/>
      <c r="AQ21" s="217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</row>
    <row r="22" spans="1:55" s="77" customFormat="1" ht="19.5">
      <c r="A22" s="81">
        <v>16</v>
      </c>
      <c r="B22" s="71" t="str">
        <f>IF(ข้อมูลนักศึกษา!C20=0,"",ข้อมูลนักศึกษา!C20)</f>
        <v/>
      </c>
      <c r="C22" s="82" t="str">
        <f>IF(ข้อมูลนักศึกษา!C20=0,"",VLOOKUP(B22,ข้อมูลนักศึกษา!C20:D90,2,FALSE))</f>
        <v/>
      </c>
      <c r="D22" s="71" t="str">
        <f t="array" ref="D22">IF(B22="","",IF(จิตพิสัย!E22="","",จิตพิสัย!E22))</f>
        <v/>
      </c>
      <c r="E22" s="71" t="str">
        <f t="array" ref="E22">IF(B22="","",IF(จิตพิสัย!F22="","",จิตพิสัย!F22))</f>
        <v/>
      </c>
      <c r="F22" s="71" t="str">
        <f t="array" ref="F22">IF(B22="","",IF(จิตพิสัย!G22="","",จิตพิสัย!G22))</f>
        <v/>
      </c>
      <c r="G22" s="71" t="str">
        <f t="array" ref="G22">IF(B22="","",IF(จิตพิสัย!H22="","",จิตพิสัย!H22))</f>
        <v/>
      </c>
      <c r="H22" s="71" t="str">
        <f t="array" ref="H22">IF(B22="","",IF(จิตพิสัย!I22="","",จิตพิสัย!I22))</f>
        <v/>
      </c>
      <c r="I22" s="71" t="str">
        <f t="array" ref="I22">IF(B22="","",IF(จิตพิสัย!J22="","",จิตพิสัย!J22))</f>
        <v/>
      </c>
      <c r="J22" s="71" t="str">
        <f t="array" ref="J22">IF(B22="","",IF(จิตพิสัย!K22="","",จิตพิสัย!K22))</f>
        <v/>
      </c>
      <c r="K22" s="71" t="str">
        <f t="array" ref="K22">IF(B22="","",IF(จิตพิสัย!L22="","",จิตพิสัย!L22))</f>
        <v/>
      </c>
      <c r="L22" s="71" t="str">
        <f t="array" ref="L22">IF(B22="","",IF(จิตพิสัย!M22="","",จิตพิสัย!M22))</f>
        <v/>
      </c>
      <c r="M22" s="71" t="str">
        <f t="array" ref="M22">IF(B22="","",IF(จิตพิสัย!N22="","",จิตพิสัย!N22))</f>
        <v/>
      </c>
      <c r="N22" s="71" t="str">
        <f t="array" ref="N22">IF(B22="","",IF(จิตพิสัย!O22="","",จิตพิสัย!O22))</f>
        <v/>
      </c>
      <c r="O22" s="71" t="str">
        <f t="array" ref="O22">IF(B22="","",IF(จิตพิสัย!P22="","",จิตพิสัย!P22))</f>
        <v/>
      </c>
      <c r="P22" s="71" t="str">
        <f t="array" ref="P22">IF(B22="","",IF(จิตพิสัย!Q22="","",จิตพิสัย!Q22))</f>
        <v/>
      </c>
      <c r="Q22" s="71" t="str">
        <f t="array" ref="Q22">IF(B22="","",IF(จิตพิสัย!R22="","",จิตพิสัย!R22))</f>
        <v/>
      </c>
      <c r="R22" s="71" t="str">
        <f t="array" ref="R22">IF(B22="","",IF(จิตพิสัย!S22="","",จิตพิสัย!S22))</f>
        <v/>
      </c>
      <c r="S22" s="71" t="str">
        <f t="shared" si="4"/>
        <v/>
      </c>
      <c r="T22" s="72" t="str">
        <f>IF(B22="","",ROUNDUP(IF(ข้อมูล!D10="เข้าเรียน",((IF(T4&gt;0,(COUNTIF(D22:R22,1)*ข้อมูล!E10)/(SUM(D6:R6)),0))-หักคะแนน!O19),((IF(T4&gt;0,IF(SUM(D22:R22)&gt;AO1,T4,((SUM(D22:R22)*ข้อมูล!E10)/AO1)),"0"))-หักคะแนน!O19)),1))</f>
        <v/>
      </c>
      <c r="U22" s="73" t="str">
        <f>IF(B22="","",IF(U6&gt;0,((งาน1!K19*ข้อมูล!L3)/100),""))</f>
        <v/>
      </c>
      <c r="V22" s="73" t="str">
        <f>IF(B22="","",IF(V6&gt;0,((งาน2!K19*ข้อมูล!L4)/100),""))</f>
        <v/>
      </c>
      <c r="W22" s="73" t="str">
        <f>IF(B22="","",IF(W6&gt;0,((งาน3!K19*ข้อมูล!L5)/100),""))</f>
        <v/>
      </c>
      <c r="X22" s="73" t="str">
        <f>IF(B22="","",IF(X6&gt;0,((งาน4!K19*ข้อมูล!L6)/100),""))</f>
        <v/>
      </c>
      <c r="Y22" s="73" t="str">
        <f>IF(B22="","",IF(Y6&gt;0,((งาน5!K19*ข้อมูล!L7)/100),""))</f>
        <v/>
      </c>
      <c r="Z22" s="73" t="str">
        <f>IF(B22="","",IF(Z6&gt;0,((งาน6!K19*ข้อมูล!L8)/100),""))</f>
        <v/>
      </c>
      <c r="AA22" s="73" t="str">
        <f>IF(B22="","",IF(AA6&gt;0,((งาน7!K19*ข้อมูล!L9)/100),""))</f>
        <v/>
      </c>
      <c r="AB22" s="73" t="str">
        <f>IF(B22="","",IF(AB6&gt;0,((งาน8!K19*ข้อมูล!L10)/100),""))</f>
        <v/>
      </c>
      <c r="AC22" s="73" t="str">
        <f>IF(B22="","",IF(AC6&gt;0,((งาน9!K19*ข้อมูล!L11)/100),""))</f>
        <v/>
      </c>
      <c r="AD22" s="73" t="str">
        <f>IF(B22="","",IF(AD6&gt;0,((งาน10!K19*ข้อมูล!L12)/100),""))</f>
        <v/>
      </c>
      <c r="AE22" s="73" t="str">
        <f>IF(B22="","",IF(AE6&gt;0,((งาน11!K19*ข้อมูล!L13)/100),""))</f>
        <v/>
      </c>
      <c r="AF22" s="73" t="str">
        <f>IF(B22="","",IF(AF6&gt;0,((งาน12!K19*ข้อมูล!L14)/100),""))</f>
        <v/>
      </c>
      <c r="AG22" s="73" t="str">
        <f>IF(B22="","",IF(AG6&gt;0,((งาน13!K19*ข้อมูล!L15)/100),""))</f>
        <v/>
      </c>
      <c r="AH22" s="73" t="str">
        <f>IF(B22="","",IF(AH6&gt;0,((งาน14!K19*ข้อมูล!L16)/100),""))</f>
        <v/>
      </c>
      <c r="AI22" s="73" t="str">
        <f>IF(B22="","",IF(ข้อมูล!K17="Term Project",IF(AI6&gt;0,(('Term Project'!K19*ข้อมูล!L17)/100),""),IF(AI6&gt;0,((QUIZ!V19*คะแนน!AI6)/100),"")))</f>
        <v/>
      </c>
      <c r="AJ22" s="74" t="str">
        <f>IF(B22="","",ROUNDUP((SUM(U22:AI22)*AJ4)/SUM(U6:AI6),1))</f>
        <v/>
      </c>
      <c r="AK22" s="206"/>
      <c r="AL22" s="75" t="str">
        <f t="shared" si="2"/>
        <v/>
      </c>
      <c r="AM22" s="76" t="str">
        <f>IF(B22="","",Final!L19)</f>
        <v/>
      </c>
      <c r="AN22" s="84" t="str">
        <f t="shared" si="3"/>
        <v/>
      </c>
      <c r="AO22" s="84" t="str" cm="1">
        <f t="array" ref="AO22">_xlfn.IFS(B22="","",COUNTA(C22)&lt;1,"0",Final!E19="M","M",AK22="I","I",AK22="W","W",AN22&gt;=$AQ$7,$AP$7,AN22&gt;=$AQ$8,$AP$8,AN22&gt;=$AQ$9,$AP$9,AN22&gt;=$AQ$10,$AP$10,AN22&gt;=$AQ$11,$AP$11,AN22&gt;=$AQ$12,$AP$12,AN22&gt;=$AQ$13,$AP$13,AN22&lt;$AQ$14,$AP$14)</f>
        <v/>
      </c>
      <c r="AP22" s="217"/>
      <c r="AQ22" s="217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</row>
    <row r="23" spans="1:55" s="77" customFormat="1" ht="19.5">
      <c r="A23" s="81">
        <v>17</v>
      </c>
      <c r="B23" s="71" t="str">
        <f>IF(ข้อมูลนักศึกษา!C21=0,"",ข้อมูลนักศึกษา!C21)</f>
        <v/>
      </c>
      <c r="C23" s="82" t="str">
        <f>IF(ข้อมูลนักศึกษา!C21=0,"",VLOOKUP(B23,ข้อมูลนักศึกษา!C21:D91,2,FALSE))</f>
        <v/>
      </c>
      <c r="D23" s="71" t="str">
        <f t="array" ref="D23">IF(B23="","",IF(จิตพิสัย!E23="","",จิตพิสัย!E23))</f>
        <v/>
      </c>
      <c r="E23" s="71" t="str">
        <f t="array" ref="E23">IF(B23="","",IF(จิตพิสัย!F23="","",จิตพิสัย!F23))</f>
        <v/>
      </c>
      <c r="F23" s="71" t="str">
        <f t="array" ref="F23">IF(B23="","",IF(จิตพิสัย!G23="","",จิตพิสัย!G23))</f>
        <v/>
      </c>
      <c r="G23" s="71" t="str">
        <f t="array" ref="G23">IF(B23="","",IF(จิตพิสัย!H23="","",จิตพิสัย!H23))</f>
        <v/>
      </c>
      <c r="H23" s="71" t="str">
        <f t="array" ref="H23">IF(B23="","",IF(จิตพิสัย!I23="","",จิตพิสัย!I23))</f>
        <v/>
      </c>
      <c r="I23" s="71" t="str">
        <f t="array" ref="I23">IF(B23="","",IF(จิตพิสัย!J23="","",จิตพิสัย!J23))</f>
        <v/>
      </c>
      <c r="J23" s="71" t="str">
        <f t="array" ref="J23">IF(B23="","",IF(จิตพิสัย!K23="","",จิตพิสัย!K23))</f>
        <v/>
      </c>
      <c r="K23" s="71" t="str">
        <f t="array" ref="K23">IF(B23="","",IF(จิตพิสัย!L23="","",จิตพิสัย!L23))</f>
        <v/>
      </c>
      <c r="L23" s="71" t="str">
        <f t="array" ref="L23">IF(B23="","",IF(จิตพิสัย!M23="","",จิตพิสัย!M23))</f>
        <v/>
      </c>
      <c r="M23" s="71" t="str">
        <f t="array" ref="M23">IF(B23="","",IF(จิตพิสัย!N23="","",จิตพิสัย!N23))</f>
        <v/>
      </c>
      <c r="N23" s="71" t="str">
        <f t="array" ref="N23">IF(B23="","",IF(จิตพิสัย!O23="","",จิตพิสัย!O23))</f>
        <v/>
      </c>
      <c r="O23" s="71" t="str">
        <f t="array" ref="O23">IF(B23="","",IF(จิตพิสัย!P23="","",จิตพิสัย!P23))</f>
        <v/>
      </c>
      <c r="P23" s="71" t="str">
        <f t="array" ref="P23">IF(B23="","",IF(จิตพิสัย!Q23="","",จิตพิสัย!Q23))</f>
        <v/>
      </c>
      <c r="Q23" s="71" t="str">
        <f t="array" ref="Q23">IF(B23="","",IF(จิตพิสัย!R23="","",จิตพิสัย!R23))</f>
        <v/>
      </c>
      <c r="R23" s="71" t="str">
        <f t="array" ref="R23">IF(B23="","",IF(จิตพิสัย!S23="","",จิตพิสัย!S23))</f>
        <v/>
      </c>
      <c r="S23" s="71" t="str">
        <f t="shared" si="4"/>
        <v/>
      </c>
      <c r="T23" s="72" t="str">
        <f>IF(B23="","",ROUNDUP(IF(ข้อมูล!D10="เข้าเรียน",((IF(T4&gt;0,(COUNTIF(D23:R23,1)*ข้อมูล!E10)/(SUM(D6:R6)),0))-หักคะแนน!O20),((IF(T4&gt;0,IF(SUM(D23:R23)&gt;AO1,T4,((SUM(D23:R23)*ข้อมูล!E10)/AO1)),"0"))-หักคะแนน!O20)),1))</f>
        <v/>
      </c>
      <c r="U23" s="73" t="str">
        <f>IF(B23="","",IF(U6&gt;0,((งาน1!K20*ข้อมูล!L3)/100),""))</f>
        <v/>
      </c>
      <c r="V23" s="73" t="str">
        <f>IF(B23="","",IF(V6&gt;0,((งาน2!K20*ข้อมูล!L4)/100),""))</f>
        <v/>
      </c>
      <c r="W23" s="73" t="str">
        <f>IF(B23="","",IF(W6&gt;0,((งาน3!K20*ข้อมูล!L5)/100),""))</f>
        <v/>
      </c>
      <c r="X23" s="73" t="str">
        <f>IF(B23="","",IF(X6&gt;0,((งาน4!K20*ข้อมูล!L6)/100),""))</f>
        <v/>
      </c>
      <c r="Y23" s="73" t="str">
        <f>IF(B23="","",IF(Y6&gt;0,((งาน5!K20*ข้อมูล!L7)/100),""))</f>
        <v/>
      </c>
      <c r="Z23" s="73" t="str">
        <f>IF(B23="","",IF(Z6&gt;0,((งาน6!K20*ข้อมูล!L8)/100),""))</f>
        <v/>
      </c>
      <c r="AA23" s="73" t="str">
        <f>IF(B23="","",IF(AA6&gt;0,((งาน7!K20*ข้อมูล!L9)/100),""))</f>
        <v/>
      </c>
      <c r="AB23" s="73" t="str">
        <f>IF(B23="","",IF(AB6&gt;0,((งาน8!K20*ข้อมูล!L10)/100),""))</f>
        <v/>
      </c>
      <c r="AC23" s="73" t="str">
        <f>IF(B23="","",IF(AC6&gt;0,((งาน9!K20*ข้อมูล!L11)/100),""))</f>
        <v/>
      </c>
      <c r="AD23" s="73" t="str">
        <f>IF(B23="","",IF(AD6&gt;0,((งาน10!K20*ข้อมูล!L12)/100),""))</f>
        <v/>
      </c>
      <c r="AE23" s="73" t="str">
        <f>IF(B23="","",IF(AE6&gt;0,((งาน11!K20*ข้อมูล!L13)/100),""))</f>
        <v/>
      </c>
      <c r="AF23" s="73" t="str">
        <f>IF(B23="","",IF(AF6&gt;0,((งาน12!K20*ข้อมูล!L14)/100),""))</f>
        <v/>
      </c>
      <c r="AG23" s="73" t="str">
        <f>IF(B23="","",IF(AG6&gt;0,((งาน13!K20*ข้อมูล!L15)/100),""))</f>
        <v/>
      </c>
      <c r="AH23" s="73" t="str">
        <f>IF(B23="","",IF(AH6&gt;0,((งาน14!K20*ข้อมูล!L16)/100),""))</f>
        <v/>
      </c>
      <c r="AI23" s="73" t="str">
        <f>IF(B23="","",IF(ข้อมูล!K17="Term Project",IF(AI6&gt;0,(('Term Project'!K20*ข้อมูล!L17)/100),""),IF(AI6&gt;0,((QUIZ!V20*คะแนน!AI6)/100),"")))</f>
        <v/>
      </c>
      <c r="AJ23" s="74" t="str">
        <f>IF(B23="","",ROUNDUP((SUM(U23:AI23)*AJ4)/SUM(U6:AI6),1))</f>
        <v/>
      </c>
      <c r="AK23" s="206"/>
      <c r="AL23" s="75" t="str">
        <f t="shared" si="2"/>
        <v/>
      </c>
      <c r="AM23" s="76" t="str">
        <f>IF(B23="","",Final!L20)</f>
        <v/>
      </c>
      <c r="AN23" s="84" t="str">
        <f t="shared" si="3"/>
        <v/>
      </c>
      <c r="AO23" s="84" t="str" cm="1">
        <f t="array" ref="AO23">_xlfn.IFS(B23="","",COUNTA(C23)&lt;1,"0",Final!E20="M","M",AK23="I","I",AK23="W","W",AN23&gt;=$AQ$7,$AP$7,AN23&gt;=$AQ$8,$AP$8,AN23&gt;=$AQ$9,$AP$9,AN23&gt;=$AQ$10,$AP$10,AN23&gt;=$AQ$11,$AP$11,AN23&gt;=$AQ$12,$AP$12,AN23&gt;=$AQ$13,$AP$13,AN23&lt;$AQ$14,$AP$14)</f>
        <v/>
      </c>
      <c r="AP23" s="217"/>
      <c r="AQ23" s="217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</row>
    <row r="24" spans="1:55" s="77" customFormat="1" ht="19.5">
      <c r="A24" s="81">
        <v>18</v>
      </c>
      <c r="B24" s="71" t="str">
        <f>IF(ข้อมูลนักศึกษา!C22=0,"",ข้อมูลนักศึกษา!C22)</f>
        <v/>
      </c>
      <c r="C24" s="82" t="str">
        <f>IF(ข้อมูลนักศึกษา!C22=0,"",VLOOKUP(B24,ข้อมูลนักศึกษา!C22:D92,2,FALSE))</f>
        <v/>
      </c>
      <c r="D24" s="71" t="str">
        <f t="array" ref="D24">IF(B24="","",IF(จิตพิสัย!E24="","",จิตพิสัย!E24))</f>
        <v/>
      </c>
      <c r="E24" s="71" t="str">
        <f t="array" ref="E24">IF(B24="","",IF(จิตพิสัย!F24="","",จิตพิสัย!F24))</f>
        <v/>
      </c>
      <c r="F24" s="71" t="str">
        <f t="array" ref="F24">IF(B24="","",IF(จิตพิสัย!G24="","",จิตพิสัย!G24))</f>
        <v/>
      </c>
      <c r="G24" s="71" t="str">
        <f t="array" ref="G24">IF(B24="","",IF(จิตพิสัย!H24="","",จิตพิสัย!H24))</f>
        <v/>
      </c>
      <c r="H24" s="71" t="str">
        <f t="array" ref="H24">IF(B24="","",IF(จิตพิสัย!I24="","",จิตพิสัย!I24))</f>
        <v/>
      </c>
      <c r="I24" s="71" t="str">
        <f t="array" ref="I24">IF(B24="","",IF(จิตพิสัย!J24="","",จิตพิสัย!J24))</f>
        <v/>
      </c>
      <c r="J24" s="71" t="str">
        <f t="array" ref="J24">IF(B24="","",IF(จิตพิสัย!K24="","",จิตพิสัย!K24))</f>
        <v/>
      </c>
      <c r="K24" s="71" t="str">
        <f t="array" ref="K24">IF(B24="","",IF(จิตพิสัย!L24="","",จิตพิสัย!L24))</f>
        <v/>
      </c>
      <c r="L24" s="71" t="str">
        <f t="array" ref="L24">IF(B24="","",IF(จิตพิสัย!M24="","",จิตพิสัย!M24))</f>
        <v/>
      </c>
      <c r="M24" s="71" t="str">
        <f t="array" ref="M24">IF(B24="","",IF(จิตพิสัย!N24="","",จิตพิสัย!N24))</f>
        <v/>
      </c>
      <c r="N24" s="71" t="str">
        <f t="array" ref="N24">IF(B24="","",IF(จิตพิสัย!O24="","",จิตพิสัย!O24))</f>
        <v/>
      </c>
      <c r="O24" s="71" t="str">
        <f t="array" ref="O24">IF(B24="","",IF(จิตพิสัย!P24="","",จิตพิสัย!P24))</f>
        <v/>
      </c>
      <c r="P24" s="71" t="str">
        <f t="array" ref="P24">IF(B24="","",IF(จิตพิสัย!Q24="","",จิตพิสัย!Q24))</f>
        <v/>
      </c>
      <c r="Q24" s="71" t="str">
        <f t="array" ref="Q24">IF(B24="","",IF(จิตพิสัย!R24="","",จิตพิสัย!R24))</f>
        <v/>
      </c>
      <c r="R24" s="71" t="str">
        <f t="array" ref="R24">IF(B24="","",IF(จิตพิสัย!S24="","",จิตพิสัย!S24))</f>
        <v/>
      </c>
      <c r="S24" s="71" t="str">
        <f t="shared" si="4"/>
        <v/>
      </c>
      <c r="T24" s="72" t="str">
        <f>IF(B24="","",ROUNDUP(IF(ข้อมูล!D10="เข้าเรียน",((IF(T4&gt;0,(COUNTIF(D24:R24,1)*ข้อมูล!E10)/(SUM(D6:R6)),0))-หักคะแนน!O21),((IF(T4&gt;0,IF(SUM(D24:R24)&gt;AO1,T4,((SUM(D24:R24)*ข้อมูล!E10)/AO1)),"0"))-หักคะแนน!O21)),1))</f>
        <v/>
      </c>
      <c r="U24" s="73" t="str">
        <f>IF(B24="","",IF(U6&gt;0,((งาน1!K21*ข้อมูล!L3)/100),""))</f>
        <v/>
      </c>
      <c r="V24" s="73" t="str">
        <f>IF(B24="","",IF(V6&gt;0,((งาน2!K21*ข้อมูล!L4)/100),""))</f>
        <v/>
      </c>
      <c r="W24" s="73" t="str">
        <f>IF(B24="","",IF(W6&gt;0,((งาน3!K21*ข้อมูล!L5)/100),""))</f>
        <v/>
      </c>
      <c r="X24" s="73" t="str">
        <f>IF(B24="","",IF(X6&gt;0,((งาน4!K21*ข้อมูล!L6)/100),""))</f>
        <v/>
      </c>
      <c r="Y24" s="73" t="str">
        <f>IF(B24="","",IF(Y6&gt;0,((งาน5!K21*ข้อมูล!L7)/100),""))</f>
        <v/>
      </c>
      <c r="Z24" s="73" t="str">
        <f>IF(B24="","",IF(Z6&gt;0,((งาน6!K21*ข้อมูล!L8)/100),""))</f>
        <v/>
      </c>
      <c r="AA24" s="73" t="str">
        <f>IF(B24="","",IF(AA6&gt;0,((งาน7!K21*ข้อมูล!L9)/100),""))</f>
        <v/>
      </c>
      <c r="AB24" s="73" t="str">
        <f>IF(B24="","",IF(AB6&gt;0,((งาน8!K21*ข้อมูล!L10)/100),""))</f>
        <v/>
      </c>
      <c r="AC24" s="73" t="str">
        <f>IF(B24="","",IF(AC6&gt;0,((งาน9!K21*ข้อมูล!L11)/100),""))</f>
        <v/>
      </c>
      <c r="AD24" s="73" t="str">
        <f>IF(B24="","",IF(AD6&gt;0,((งาน10!K21*ข้อมูล!L12)/100),""))</f>
        <v/>
      </c>
      <c r="AE24" s="73" t="str">
        <f>IF(B24="","",IF(AE6&gt;0,((งาน11!K21*ข้อมูล!L13)/100),""))</f>
        <v/>
      </c>
      <c r="AF24" s="73" t="str">
        <f>IF(B24="","",IF(AF6&gt;0,((งาน12!K21*ข้อมูล!L14)/100),""))</f>
        <v/>
      </c>
      <c r="AG24" s="73" t="str">
        <f>IF(B24="","",IF(AG6&gt;0,((งาน13!K21*ข้อมูล!L15)/100),""))</f>
        <v/>
      </c>
      <c r="AH24" s="73" t="str">
        <f>IF(B24="","",IF(AH6&gt;0,((งาน14!K21*ข้อมูล!L16)/100),""))</f>
        <v/>
      </c>
      <c r="AI24" s="73" t="str">
        <f>IF(B24="","",IF(ข้อมูล!K17="Term Project",IF(AI6&gt;0,(('Term Project'!K21*ข้อมูล!L17)/100),""),IF(AI6&gt;0,((QUIZ!V21*คะแนน!AI6)/100),"")))</f>
        <v/>
      </c>
      <c r="AJ24" s="74" t="str">
        <f>IF(B24="","",ROUNDUP((SUM(U24:AI24)*AJ4)/SUM(U6:AI6),1))</f>
        <v/>
      </c>
      <c r="AK24" s="206"/>
      <c r="AL24" s="75" t="str">
        <f t="shared" si="2"/>
        <v/>
      </c>
      <c r="AM24" s="76" t="str">
        <f>IF(B24="","",Final!L21)</f>
        <v/>
      </c>
      <c r="AN24" s="84" t="str">
        <f t="shared" si="3"/>
        <v/>
      </c>
      <c r="AO24" s="84" t="str" cm="1">
        <f t="array" ref="AO24">_xlfn.IFS(B24="","",COUNTA(C24)&lt;1,"0",Final!E21="M","M",AK24="I","I",AK24="W","W",AN24&gt;=$AQ$7,$AP$7,AN24&gt;=$AQ$8,$AP$8,AN24&gt;=$AQ$9,$AP$9,AN24&gt;=$AQ$10,$AP$10,AN24&gt;=$AQ$11,$AP$11,AN24&gt;=$AQ$12,$AP$12,AN24&gt;=$AQ$13,$AP$13,AN24&lt;$AQ$14,$AP$14)</f>
        <v/>
      </c>
      <c r="AP24" s="217"/>
      <c r="AQ24" s="217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</row>
    <row r="25" spans="1:55" s="77" customFormat="1" ht="19.5">
      <c r="A25" s="81">
        <v>19</v>
      </c>
      <c r="B25" s="71" t="str">
        <f>IF(ข้อมูลนักศึกษา!C23=0,"",ข้อมูลนักศึกษา!C23)</f>
        <v/>
      </c>
      <c r="C25" s="82" t="str">
        <f>IF(ข้อมูลนักศึกษา!C23=0,"",VLOOKUP(B25,ข้อมูลนักศึกษา!C23:D93,2,FALSE))</f>
        <v/>
      </c>
      <c r="D25" s="71" t="str">
        <f t="array" ref="D25">IF(B25="","",IF(จิตพิสัย!E25="","",จิตพิสัย!E25))</f>
        <v/>
      </c>
      <c r="E25" s="71" t="str">
        <f t="array" ref="E25">IF(B25="","",IF(จิตพิสัย!F25="","",จิตพิสัย!F25))</f>
        <v/>
      </c>
      <c r="F25" s="71" t="str">
        <f t="array" ref="F25">IF(B25="","",IF(จิตพิสัย!G25="","",จิตพิสัย!G25))</f>
        <v/>
      </c>
      <c r="G25" s="71" t="str">
        <f t="array" ref="G25">IF(B25="","",IF(จิตพิสัย!H25="","",จิตพิสัย!H25))</f>
        <v/>
      </c>
      <c r="H25" s="71" t="str">
        <f t="array" ref="H25">IF(B25="","",IF(จิตพิสัย!I25="","",จิตพิสัย!I25))</f>
        <v/>
      </c>
      <c r="I25" s="71" t="str">
        <f t="array" ref="I25">IF(B25="","",IF(จิตพิสัย!J25="","",จิตพิสัย!J25))</f>
        <v/>
      </c>
      <c r="J25" s="71" t="str">
        <f t="array" ref="J25">IF(B25="","",IF(จิตพิสัย!K25="","",จิตพิสัย!K25))</f>
        <v/>
      </c>
      <c r="K25" s="71" t="str">
        <f t="array" ref="K25">IF(B25="","",IF(จิตพิสัย!L25="","",จิตพิสัย!L25))</f>
        <v/>
      </c>
      <c r="L25" s="71" t="str">
        <f t="array" ref="L25">IF(B25="","",IF(จิตพิสัย!M25="","",จิตพิสัย!M25))</f>
        <v/>
      </c>
      <c r="M25" s="71" t="str">
        <f t="array" ref="M25">IF(B25="","",IF(จิตพิสัย!N25="","",จิตพิสัย!N25))</f>
        <v/>
      </c>
      <c r="N25" s="71" t="str">
        <f t="array" ref="N25">IF(B25="","",IF(จิตพิสัย!O25="","",จิตพิสัย!O25))</f>
        <v/>
      </c>
      <c r="O25" s="71" t="str">
        <f t="array" ref="O25">IF(B25="","",IF(จิตพิสัย!P25="","",จิตพิสัย!P25))</f>
        <v/>
      </c>
      <c r="P25" s="71" t="str">
        <f t="array" ref="P25">IF(B25="","",IF(จิตพิสัย!Q25="","",จิตพิสัย!Q25))</f>
        <v/>
      </c>
      <c r="Q25" s="71" t="str">
        <f t="array" ref="Q25">IF(B25="","",IF(จิตพิสัย!R25="","",จิตพิสัย!R25))</f>
        <v/>
      </c>
      <c r="R25" s="71" t="str">
        <f t="array" ref="R25">IF(B25="","",IF(จิตพิสัย!S25="","",จิตพิสัย!S25))</f>
        <v/>
      </c>
      <c r="S25" s="71" t="str">
        <f t="shared" si="4"/>
        <v/>
      </c>
      <c r="T25" s="72" t="str">
        <f>IF(B25="","",ROUNDUP(IF(ข้อมูล!D10="เข้าเรียน",((IF(T4&gt;0,(COUNTIF(D25:R25,1)*ข้อมูล!E10)/(SUM(D6:R6)),0))-หักคะแนน!O22),((IF(T4&gt;0,IF(SUM(D25:R25)&gt;AO1,T4,((SUM(D25:R25)*ข้อมูล!E10)/AO1)),"0"))-หักคะแนน!O22)),1))</f>
        <v/>
      </c>
      <c r="U25" s="73" t="str">
        <f>IF(B25="","",IF(U6&gt;0,((งาน1!K22*ข้อมูล!L3)/100),""))</f>
        <v/>
      </c>
      <c r="V25" s="73" t="str">
        <f>IF(B25="","",IF(V6&gt;0,((งาน2!K22*ข้อมูล!L4)/100),""))</f>
        <v/>
      </c>
      <c r="W25" s="73" t="str">
        <f>IF(B25="","",IF(W6&gt;0,((งาน3!K22*ข้อมูล!L5)/100),""))</f>
        <v/>
      </c>
      <c r="X25" s="73" t="str">
        <f>IF(B25="","",IF(X6&gt;0,((งาน4!K22*ข้อมูล!L6)/100),""))</f>
        <v/>
      </c>
      <c r="Y25" s="73" t="str">
        <f>IF(B25="","",IF(Y6&gt;0,((งาน5!K22*ข้อมูล!L7)/100),""))</f>
        <v/>
      </c>
      <c r="Z25" s="73" t="str">
        <f>IF(B25="","",IF(Z6&gt;0,((งาน6!K22*ข้อมูล!L8)/100),""))</f>
        <v/>
      </c>
      <c r="AA25" s="73" t="str">
        <f>IF(B25="","",IF(AA6&gt;0,((งาน7!K22*ข้อมูล!L9)/100),""))</f>
        <v/>
      </c>
      <c r="AB25" s="73" t="str">
        <f>IF(B25="","",IF(AB6&gt;0,((งาน8!K22*ข้อมูล!L10)/100),""))</f>
        <v/>
      </c>
      <c r="AC25" s="73" t="str">
        <f>IF(B25="","",IF(AC6&gt;0,((งาน9!K22*ข้อมูล!L11)/100),""))</f>
        <v/>
      </c>
      <c r="AD25" s="73" t="str">
        <f>IF(B25="","",IF(AD6&gt;0,((งาน10!K22*ข้อมูล!L12)/100),""))</f>
        <v/>
      </c>
      <c r="AE25" s="73" t="str">
        <f>IF(B25="","",IF(AE6&gt;0,((งาน11!K22*ข้อมูล!L13)/100),""))</f>
        <v/>
      </c>
      <c r="AF25" s="73" t="str">
        <f>IF(B25="","",IF(AF6&gt;0,((งาน12!K22*ข้อมูล!L14)/100),""))</f>
        <v/>
      </c>
      <c r="AG25" s="73" t="str">
        <f>IF(B25="","",IF(AG6&gt;0,((งาน13!K22*ข้อมูล!L15)/100),""))</f>
        <v/>
      </c>
      <c r="AH25" s="73" t="str">
        <f>IF(B25="","",IF(AH6&gt;0,((งาน14!K22*ข้อมูล!L16)/100),""))</f>
        <v/>
      </c>
      <c r="AI25" s="73" t="str">
        <f>IF(B25="","",IF(ข้อมูล!K17="Term Project",IF(AI6&gt;0,(('Term Project'!K22*ข้อมูล!L17)/100),""),IF(AI6&gt;0,((QUIZ!V22*คะแนน!AI6)/100),"")))</f>
        <v/>
      </c>
      <c r="AJ25" s="74" t="str">
        <f>IF(B25="","",ROUNDUP((SUM(U25:AI25)*AJ4)/SUM(U6:AI6),1))</f>
        <v/>
      </c>
      <c r="AK25" s="206"/>
      <c r="AL25" s="75" t="str">
        <f t="shared" si="2"/>
        <v/>
      </c>
      <c r="AM25" s="76" t="str">
        <f>IF(B25="","",Final!L22)</f>
        <v/>
      </c>
      <c r="AN25" s="84" t="str">
        <f t="shared" si="3"/>
        <v/>
      </c>
      <c r="AO25" s="84" t="str" cm="1">
        <f t="array" ref="AO25">_xlfn.IFS(B25="","",COUNTA(C25)&lt;1,"0",Final!E22="M","M",AK25="I","I",AK25="W","W",AN25&gt;=$AQ$7,$AP$7,AN25&gt;=$AQ$8,$AP$8,AN25&gt;=$AQ$9,$AP$9,AN25&gt;=$AQ$10,$AP$10,AN25&gt;=$AQ$11,$AP$11,AN25&gt;=$AQ$12,$AP$12,AN25&gt;=$AQ$13,$AP$13,AN25&lt;$AQ$14,$AP$14)</f>
        <v/>
      </c>
      <c r="AP25" s="217"/>
      <c r="AQ25" s="217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</row>
    <row r="26" spans="1:55" s="77" customFormat="1" ht="19.5">
      <c r="A26" s="81">
        <v>20</v>
      </c>
      <c r="B26" s="71" t="str">
        <f>IF(ข้อมูลนักศึกษา!C24=0,"",ข้อมูลนักศึกษา!C24)</f>
        <v/>
      </c>
      <c r="C26" s="82" t="str">
        <f>IF(ข้อมูลนักศึกษา!C24=0,"",VLOOKUP(B26,ข้อมูลนักศึกษา!C24:D94,2,FALSE))</f>
        <v/>
      </c>
      <c r="D26" s="71" t="str">
        <f t="array" ref="D26">IF(B26="","",IF(จิตพิสัย!E26="","",จิตพิสัย!E26))</f>
        <v/>
      </c>
      <c r="E26" s="71" t="str">
        <f t="array" ref="E26">IF(B26="","",IF(จิตพิสัย!F26="","",จิตพิสัย!F26))</f>
        <v/>
      </c>
      <c r="F26" s="71" t="str">
        <f t="array" ref="F26">IF(B26="","",IF(จิตพิสัย!G26="","",จิตพิสัย!G26))</f>
        <v/>
      </c>
      <c r="G26" s="71" t="str">
        <f t="array" ref="G26">IF(B26="","",IF(จิตพิสัย!H26="","",จิตพิสัย!H26))</f>
        <v/>
      </c>
      <c r="H26" s="71" t="str">
        <f t="array" ref="H26">IF(B26="","",IF(จิตพิสัย!I26="","",จิตพิสัย!I26))</f>
        <v/>
      </c>
      <c r="I26" s="71" t="str">
        <f t="array" ref="I26">IF(B26="","",IF(จิตพิสัย!J26="","",จิตพิสัย!J26))</f>
        <v/>
      </c>
      <c r="J26" s="71" t="str">
        <f t="array" ref="J26">IF(B26="","",IF(จิตพิสัย!K26="","",จิตพิสัย!K26))</f>
        <v/>
      </c>
      <c r="K26" s="71" t="str">
        <f t="array" ref="K26">IF(B26="","",IF(จิตพิสัย!L26="","",จิตพิสัย!L26))</f>
        <v/>
      </c>
      <c r="L26" s="71" t="str">
        <f t="array" ref="L26">IF(B26="","",IF(จิตพิสัย!M26="","",จิตพิสัย!M26))</f>
        <v/>
      </c>
      <c r="M26" s="71" t="str">
        <f t="array" ref="M26">IF(B26="","",IF(จิตพิสัย!N26="","",จิตพิสัย!N26))</f>
        <v/>
      </c>
      <c r="N26" s="71" t="str">
        <f t="array" ref="N26">IF(B26="","",IF(จิตพิสัย!O26="","",จิตพิสัย!O26))</f>
        <v/>
      </c>
      <c r="O26" s="71" t="str">
        <f t="array" ref="O26">IF(B26="","",IF(จิตพิสัย!P26="","",จิตพิสัย!P26))</f>
        <v/>
      </c>
      <c r="P26" s="71" t="str">
        <f t="array" ref="P26">IF(B26="","",IF(จิตพิสัย!Q26="","",จิตพิสัย!Q26))</f>
        <v/>
      </c>
      <c r="Q26" s="71" t="str">
        <f t="array" ref="Q26">IF(B26="","",IF(จิตพิสัย!R26="","",จิตพิสัย!R26))</f>
        <v/>
      </c>
      <c r="R26" s="71" t="str">
        <f t="array" ref="R26">IF(B26="","",IF(จิตพิสัย!S26="","",จิตพิสัย!S26))</f>
        <v/>
      </c>
      <c r="S26" s="71" t="str">
        <f t="shared" si="4"/>
        <v/>
      </c>
      <c r="T26" s="72" t="str">
        <f>IF(B26="","",ROUNDUP(IF(ข้อมูล!D10="เข้าเรียน",((IF(T4&gt;0,(COUNTIF(D26:R26,1)*ข้อมูล!E10)/(SUM(D6:R6)),0))-หักคะแนน!O23),((IF(T4&gt;0,IF(SUM(D26:R26)&gt;AO1,T4,((SUM(D26:R26)*ข้อมูล!E10)/AO1)),"0"))-หักคะแนน!O23)),1))</f>
        <v/>
      </c>
      <c r="U26" s="73" t="str">
        <f>IF(B26="","",IF(U6&gt;0,((งาน1!K23*ข้อมูล!L3)/100),""))</f>
        <v/>
      </c>
      <c r="V26" s="73" t="str">
        <f>IF(B26="","",IF(V6&gt;0,((งาน2!K23*ข้อมูล!L4)/100),""))</f>
        <v/>
      </c>
      <c r="W26" s="73" t="str">
        <f>IF(B26="","",IF(W6&gt;0,((งาน3!K23*ข้อมูล!L5)/100),""))</f>
        <v/>
      </c>
      <c r="X26" s="73" t="str">
        <f>IF(B26="","",IF(X6&gt;0,((งาน4!K23*ข้อมูล!L6)/100),""))</f>
        <v/>
      </c>
      <c r="Y26" s="73" t="str">
        <f>IF(B26="","",IF(Y6&gt;0,((งาน5!K23*ข้อมูล!L7)/100),""))</f>
        <v/>
      </c>
      <c r="Z26" s="73" t="str">
        <f>IF(B26="","",IF(Z6&gt;0,((งาน6!K23*ข้อมูล!L8)/100),""))</f>
        <v/>
      </c>
      <c r="AA26" s="73" t="str">
        <f>IF(B26="","",IF(AA6&gt;0,((งาน7!K23*ข้อมูล!L9)/100),""))</f>
        <v/>
      </c>
      <c r="AB26" s="73" t="str">
        <f>IF(B26="","",IF(AB6&gt;0,((งาน8!K23*ข้อมูล!L10)/100),""))</f>
        <v/>
      </c>
      <c r="AC26" s="73" t="str">
        <f>IF(B26="","",IF(AC6&gt;0,((งาน9!K23*ข้อมูล!L11)/100),""))</f>
        <v/>
      </c>
      <c r="AD26" s="73" t="str">
        <f>IF(B26="","",IF(AD6&gt;0,((งาน10!K23*ข้อมูล!L12)/100),""))</f>
        <v/>
      </c>
      <c r="AE26" s="73" t="str">
        <f>IF(B26="","",IF(AE6&gt;0,((งาน11!K23*ข้อมูล!L13)/100),""))</f>
        <v/>
      </c>
      <c r="AF26" s="73" t="str">
        <f>IF(B26="","",IF(AF6&gt;0,((งาน12!K23*ข้อมูล!L14)/100),""))</f>
        <v/>
      </c>
      <c r="AG26" s="73" t="str">
        <f>IF(B26="","",IF(AG6&gt;0,((งาน13!K23*ข้อมูล!L15)/100),""))</f>
        <v/>
      </c>
      <c r="AH26" s="73" t="str">
        <f>IF(B26="","",IF(AH6&gt;0,((งาน14!K23*ข้อมูล!L16)/100),""))</f>
        <v/>
      </c>
      <c r="AI26" s="73" t="str">
        <f>IF(B26="","",IF(ข้อมูล!K17="Term Project",IF(AI6&gt;0,(('Term Project'!K23*ข้อมูล!L17)/100),""),IF(AI6&gt;0,((QUIZ!V23*คะแนน!AI6)/100),"")))</f>
        <v/>
      </c>
      <c r="AJ26" s="74" t="str">
        <f>IF(B26="","",ROUNDUP((SUM(U26:AI26)*AJ4)/SUM(U6:AI6),1))</f>
        <v/>
      </c>
      <c r="AK26" s="206"/>
      <c r="AL26" s="75" t="str">
        <f t="shared" si="2"/>
        <v/>
      </c>
      <c r="AM26" s="76" t="str">
        <f>IF(B26="","",Final!L23)</f>
        <v/>
      </c>
      <c r="AN26" s="84" t="str">
        <f t="shared" si="3"/>
        <v/>
      </c>
      <c r="AO26" s="84" t="str" cm="1">
        <f t="array" ref="AO26">_xlfn.IFS(B26="","",COUNTA(C26)&lt;1,"0",Final!E23="M","M",AK26="I","I",AK26="W","W",AN26&gt;=$AQ$7,$AP$7,AN26&gt;=$AQ$8,$AP$8,AN26&gt;=$AQ$9,$AP$9,AN26&gt;=$AQ$10,$AP$10,AN26&gt;=$AQ$11,$AP$11,AN26&gt;=$AQ$12,$AP$12,AN26&gt;=$AQ$13,$AP$13,AN26&lt;$AQ$14,$AP$14)</f>
        <v/>
      </c>
      <c r="AP26" s="217"/>
      <c r="AQ26" s="217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</row>
    <row r="27" spans="1:55" s="77" customFormat="1" ht="19.5">
      <c r="A27" s="81">
        <v>21</v>
      </c>
      <c r="B27" s="71" t="str">
        <f>IF(ข้อมูลนักศึกษา!C25=0,"",ข้อมูลนักศึกษา!C25)</f>
        <v/>
      </c>
      <c r="C27" s="82" t="str">
        <f>IF(ข้อมูลนักศึกษา!C25=0,"",VLOOKUP(B27,ข้อมูลนักศึกษา!C25:D95,2,FALSE))</f>
        <v/>
      </c>
      <c r="D27" s="71" t="str">
        <f t="array" ref="D27">IF(B27="","",IF(จิตพิสัย!E27="","",จิตพิสัย!E27))</f>
        <v/>
      </c>
      <c r="E27" s="71" t="str">
        <f t="array" ref="E27">IF(B27="","",IF(จิตพิสัย!F27="","",จิตพิสัย!F27))</f>
        <v/>
      </c>
      <c r="F27" s="71" t="str">
        <f t="array" ref="F27">IF(B27="","",IF(จิตพิสัย!G27="","",จิตพิสัย!G27))</f>
        <v/>
      </c>
      <c r="G27" s="71" t="str">
        <f t="array" ref="G27">IF(B27="","",IF(จิตพิสัย!H27="","",จิตพิสัย!H27))</f>
        <v/>
      </c>
      <c r="H27" s="71" t="str">
        <f t="array" ref="H27">IF(B27="","",IF(จิตพิสัย!I27="","",จิตพิสัย!I27))</f>
        <v/>
      </c>
      <c r="I27" s="71" t="str">
        <f t="array" ref="I27">IF(B27="","",IF(จิตพิสัย!J27="","",จิตพิสัย!J27))</f>
        <v/>
      </c>
      <c r="J27" s="71" t="str">
        <f t="array" ref="J27">IF(B27="","",IF(จิตพิสัย!K27="","",จิตพิสัย!K27))</f>
        <v/>
      </c>
      <c r="K27" s="71" t="str">
        <f t="array" ref="K27">IF(B27="","",IF(จิตพิสัย!L27="","",จิตพิสัย!L27))</f>
        <v/>
      </c>
      <c r="L27" s="71" t="str">
        <f t="array" ref="L27">IF(B27="","",IF(จิตพิสัย!M27="","",จิตพิสัย!M27))</f>
        <v/>
      </c>
      <c r="M27" s="71" t="str">
        <f t="array" ref="M27">IF(B27="","",IF(จิตพิสัย!N27="","",จิตพิสัย!N27))</f>
        <v/>
      </c>
      <c r="N27" s="71" t="str">
        <f t="array" ref="N27">IF(B27="","",IF(จิตพิสัย!O27="","",จิตพิสัย!O27))</f>
        <v/>
      </c>
      <c r="O27" s="71" t="str">
        <f t="array" ref="O27">IF(B27="","",IF(จิตพิสัย!P27="","",จิตพิสัย!P27))</f>
        <v/>
      </c>
      <c r="P27" s="71" t="str">
        <f t="array" ref="P27">IF(B27="","",IF(จิตพิสัย!Q27="","",จิตพิสัย!Q27))</f>
        <v/>
      </c>
      <c r="Q27" s="71" t="str">
        <f t="array" ref="Q27">IF(B27="","",IF(จิตพิสัย!R27="","",จิตพิสัย!R27))</f>
        <v/>
      </c>
      <c r="R27" s="71" t="str">
        <f t="array" ref="R27">IF(B27="","",IF(จิตพิสัย!S27="","",จิตพิสัย!S27))</f>
        <v/>
      </c>
      <c r="S27" s="71" t="str">
        <f t="shared" si="4"/>
        <v/>
      </c>
      <c r="T27" s="72" t="str">
        <f>IF(B27="","",ROUNDUP(IF(ข้อมูล!D10="เข้าเรียน",((IF(T4&gt;0,(COUNTIF(D27:R27,1)*ข้อมูล!E10)/(SUM(D6:R6)),0))-หักคะแนน!O24),((IF(T4&gt;0,IF(SUM(D27:R27)&gt;AO1,T4,((SUM(D27:R27)*ข้อมูล!E10)/AO1)),"0"))-หักคะแนน!O24)),1))</f>
        <v/>
      </c>
      <c r="U27" s="73" t="str">
        <f>IF(B27="","",IF(U6&gt;0,((งาน1!K24*ข้อมูล!L3)/100),""))</f>
        <v/>
      </c>
      <c r="V27" s="73" t="str">
        <f>IF(B27="","",IF(V6&gt;0,((งาน2!K24*ข้อมูล!L4)/100),""))</f>
        <v/>
      </c>
      <c r="W27" s="73" t="str">
        <f>IF(B27="","",IF(W6&gt;0,((งาน3!K24*ข้อมูล!L5)/100),""))</f>
        <v/>
      </c>
      <c r="X27" s="73" t="str">
        <f>IF(B27="","",IF(X6&gt;0,((งาน4!K24*ข้อมูล!L6)/100),""))</f>
        <v/>
      </c>
      <c r="Y27" s="73" t="str">
        <f>IF(B27="","",IF(Y6&gt;0,((งาน5!K24*ข้อมูล!L7)/100),""))</f>
        <v/>
      </c>
      <c r="Z27" s="73" t="str">
        <f>IF(B27="","",IF(Z6&gt;0,((งาน6!K24*ข้อมูล!L8)/100),""))</f>
        <v/>
      </c>
      <c r="AA27" s="73" t="str">
        <f>IF(B27="","",IF(AA6&gt;0,((งาน7!K24*ข้อมูล!L9)/100),""))</f>
        <v/>
      </c>
      <c r="AB27" s="73" t="str">
        <f>IF(B27="","",IF(AB6&gt;0,((งาน8!K24*ข้อมูล!L10)/100),""))</f>
        <v/>
      </c>
      <c r="AC27" s="73" t="str">
        <f>IF(B27="","",IF(AC6&gt;0,((งาน9!K24*ข้อมูล!L11)/100),""))</f>
        <v/>
      </c>
      <c r="AD27" s="73" t="str">
        <f>IF(B27="","",IF(AD6&gt;0,((งาน10!K24*ข้อมูล!L12)/100),""))</f>
        <v/>
      </c>
      <c r="AE27" s="73" t="str">
        <f>IF(B27="","",IF(AE6&gt;0,((งาน11!K24*ข้อมูล!L13)/100),""))</f>
        <v/>
      </c>
      <c r="AF27" s="73" t="str">
        <f>IF(B27="","",IF(AF6&gt;0,((งาน12!K24*ข้อมูล!L14)/100),""))</f>
        <v/>
      </c>
      <c r="AG27" s="73" t="str">
        <f>IF(B27="","",IF(AG6&gt;0,((งาน13!K24*ข้อมูล!L15)/100),""))</f>
        <v/>
      </c>
      <c r="AH27" s="73" t="str">
        <f>IF(B27="","",IF(AH6&gt;0,((งาน14!K24*ข้อมูล!L16)/100),""))</f>
        <v/>
      </c>
      <c r="AI27" s="73" t="str">
        <f>IF(B27="","",IF(ข้อมูล!K17="Term Project",IF(AI6&gt;0,(('Term Project'!K24*ข้อมูล!L17)/100),""),IF(AI6&gt;0,((QUIZ!V24*คะแนน!AI6)/100),"")))</f>
        <v/>
      </c>
      <c r="AJ27" s="74" t="str">
        <f>IF(B27="","",ROUNDUP((SUM(U27:AI27)*AJ4)/SUM(U6:AI6),1))</f>
        <v/>
      </c>
      <c r="AK27" s="206"/>
      <c r="AL27" s="75" t="str">
        <f t="shared" si="2"/>
        <v/>
      </c>
      <c r="AM27" s="76" t="str">
        <f>IF(B27="","",Final!L24)</f>
        <v/>
      </c>
      <c r="AN27" s="84" t="str">
        <f t="shared" si="3"/>
        <v/>
      </c>
      <c r="AO27" s="84" t="str" cm="1">
        <f t="array" ref="AO27">_xlfn.IFS(B27="","",COUNTA(C27)&lt;1,"0",Final!E24="M","M",AK27="I","I",AK27="W","W",AN27&gt;=$AQ$7,$AP$7,AN27&gt;=$AQ$8,$AP$8,AN27&gt;=$AQ$9,$AP$9,AN27&gt;=$AQ$10,$AP$10,AN27&gt;=$AQ$11,$AP$11,AN27&gt;=$AQ$12,$AP$12,AN27&gt;=$AQ$13,$AP$13,AN27&lt;$AQ$14,$AP$14)</f>
        <v/>
      </c>
      <c r="AP27" s="217"/>
      <c r="AQ27" s="217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</row>
    <row r="28" spans="1:55" s="77" customFormat="1" ht="19.5">
      <c r="A28" s="81">
        <v>22</v>
      </c>
      <c r="B28" s="71" t="str">
        <f>IF(ข้อมูลนักศึกษา!C26=0,"",ข้อมูลนักศึกษา!C26)</f>
        <v/>
      </c>
      <c r="C28" s="82" t="str">
        <f>IF(ข้อมูลนักศึกษา!C26=0,"",VLOOKUP(B28,ข้อมูลนักศึกษา!C26:D96,2,FALSE))</f>
        <v/>
      </c>
      <c r="D28" s="71" t="str">
        <f t="array" ref="D28">IF(B28="","",IF(จิตพิสัย!E28="","",จิตพิสัย!E28))</f>
        <v/>
      </c>
      <c r="E28" s="71" t="str">
        <f t="array" ref="E28">IF(B28="","",IF(จิตพิสัย!F28="","",จิตพิสัย!F28))</f>
        <v/>
      </c>
      <c r="F28" s="71" t="str">
        <f t="array" ref="F28">IF(B28="","",IF(จิตพิสัย!G28="","",จิตพิสัย!G28))</f>
        <v/>
      </c>
      <c r="G28" s="71" t="str">
        <f t="array" ref="G28">IF(B28="","",IF(จิตพิสัย!H28="","",จิตพิสัย!H28))</f>
        <v/>
      </c>
      <c r="H28" s="71" t="str">
        <f t="array" ref="H28">IF(B28="","",IF(จิตพิสัย!I28="","",จิตพิสัย!I28))</f>
        <v/>
      </c>
      <c r="I28" s="71" t="str">
        <f t="array" ref="I28">IF(B28="","",IF(จิตพิสัย!J28="","",จิตพิสัย!J28))</f>
        <v/>
      </c>
      <c r="J28" s="71" t="str">
        <f t="array" ref="J28">IF(B28="","",IF(จิตพิสัย!K28="","",จิตพิสัย!K28))</f>
        <v/>
      </c>
      <c r="K28" s="71" t="str">
        <f t="array" ref="K28">IF(B28="","",IF(จิตพิสัย!L28="","",จิตพิสัย!L28))</f>
        <v/>
      </c>
      <c r="L28" s="71" t="str">
        <f t="array" ref="L28">IF(B28="","",IF(จิตพิสัย!M28="","",จิตพิสัย!M28))</f>
        <v/>
      </c>
      <c r="M28" s="71" t="str">
        <f t="array" ref="M28">IF(B28="","",IF(จิตพิสัย!N28="","",จิตพิสัย!N28))</f>
        <v/>
      </c>
      <c r="N28" s="71" t="str">
        <f t="array" ref="N28">IF(B28="","",IF(จิตพิสัย!O28="","",จิตพิสัย!O28))</f>
        <v/>
      </c>
      <c r="O28" s="71" t="str">
        <f t="array" ref="O28">IF(B28="","",IF(จิตพิสัย!P28="","",จิตพิสัย!P28))</f>
        <v/>
      </c>
      <c r="P28" s="71" t="str">
        <f t="array" ref="P28">IF(B28="","",IF(จิตพิสัย!Q28="","",จิตพิสัย!Q28))</f>
        <v/>
      </c>
      <c r="Q28" s="71" t="str">
        <f t="array" ref="Q28">IF(B28="","",IF(จิตพิสัย!R28="","",จิตพิสัย!R28))</f>
        <v/>
      </c>
      <c r="R28" s="71" t="str">
        <f t="array" ref="R28">IF(B28="","",IF(จิตพิสัย!S28="","",จิตพิสัย!S28))</f>
        <v/>
      </c>
      <c r="S28" s="71" t="str">
        <f t="shared" si="4"/>
        <v/>
      </c>
      <c r="T28" s="72" t="str">
        <f>IF(B28="","",ROUNDUP(IF(ข้อมูล!D10="เข้าเรียน",((IF(T4&gt;0,(COUNTIF(D28:R28,1)*ข้อมูล!E10)/(SUM(D6:R6)),0))-หักคะแนน!O25),((IF(T4&gt;0,IF(SUM(D28:R28)&gt;AO1,T4,((SUM(D28:R28)*ข้อมูล!E10)/AO1)),"0"))-หักคะแนน!O25)),1))</f>
        <v/>
      </c>
      <c r="U28" s="73" t="str">
        <f>IF(B28="","",IF(U6&gt;0,((งาน1!K25*ข้อมูล!L3)/100),""))</f>
        <v/>
      </c>
      <c r="V28" s="73" t="str">
        <f>IF(B28="","",IF(V6&gt;0,((งาน2!K25*ข้อมูล!L4)/100),""))</f>
        <v/>
      </c>
      <c r="W28" s="73" t="str">
        <f>IF(B28="","",IF(W6&gt;0,((งาน3!K25*ข้อมูล!L5)/100),""))</f>
        <v/>
      </c>
      <c r="X28" s="73" t="str">
        <f>IF(B28="","",IF(X6&gt;0,((งาน4!K25*ข้อมูล!L6)/100),""))</f>
        <v/>
      </c>
      <c r="Y28" s="73" t="str">
        <f>IF(B28="","",IF(Y6&gt;0,((งาน5!K25*ข้อมูล!L7)/100),""))</f>
        <v/>
      </c>
      <c r="Z28" s="73" t="str">
        <f>IF(B28="","",IF(Z6&gt;0,((งาน6!K25*ข้อมูล!L8)/100),""))</f>
        <v/>
      </c>
      <c r="AA28" s="73" t="str">
        <f>IF(B28="","",IF(AA6&gt;0,((งาน7!K25*ข้อมูล!L9)/100),""))</f>
        <v/>
      </c>
      <c r="AB28" s="73" t="str">
        <f>IF(B28="","",IF(AB6&gt;0,((งาน8!K25*ข้อมูล!L10)/100),""))</f>
        <v/>
      </c>
      <c r="AC28" s="73" t="str">
        <f>IF(B28="","",IF(AC6&gt;0,((งาน9!K25*ข้อมูล!L11)/100),""))</f>
        <v/>
      </c>
      <c r="AD28" s="73" t="str">
        <f>IF(B28="","",IF(AD6&gt;0,((งาน10!K25*ข้อมูล!L12)/100),""))</f>
        <v/>
      </c>
      <c r="AE28" s="73" t="str">
        <f>IF(B28="","",IF(AE6&gt;0,((งาน11!K25*ข้อมูล!L13)/100),""))</f>
        <v/>
      </c>
      <c r="AF28" s="73" t="str">
        <f>IF(B28="","",IF(AF6&gt;0,((งาน12!K25*ข้อมูล!L14)/100),""))</f>
        <v/>
      </c>
      <c r="AG28" s="73" t="str">
        <f>IF(B28="","",IF(AG6&gt;0,((งาน13!K25*ข้อมูล!L15)/100),""))</f>
        <v/>
      </c>
      <c r="AH28" s="73" t="str">
        <f>IF(B28="","",IF(AH6&gt;0,((งาน14!K25*ข้อมูล!L16)/100),""))</f>
        <v/>
      </c>
      <c r="AI28" s="73" t="str">
        <f>IF(B28="","",IF(ข้อมูล!K17="Term Project",IF(AI6&gt;0,(('Term Project'!K25*ข้อมูล!L17)/100),""),IF(AI6&gt;0,((QUIZ!V25*คะแนน!AI6)/100),"")))</f>
        <v/>
      </c>
      <c r="AJ28" s="74" t="str">
        <f>IF(B28="","",ROUNDUP((SUM(U28:AI28)*AJ4)/SUM(U6:AI6),1))</f>
        <v/>
      </c>
      <c r="AK28" s="206"/>
      <c r="AL28" s="75" t="str">
        <f t="shared" si="2"/>
        <v/>
      </c>
      <c r="AM28" s="76" t="str">
        <f>IF(B28="","",Final!L25)</f>
        <v/>
      </c>
      <c r="AN28" s="84" t="str">
        <f t="shared" si="3"/>
        <v/>
      </c>
      <c r="AO28" s="84" t="str" cm="1">
        <f t="array" ref="AO28">_xlfn.IFS(B28="","",COUNTA(C28)&lt;1,"0",Final!E25="M","M",AK28="I","I",AK28="W","W",AN28&gt;=$AQ$7,$AP$7,AN28&gt;=$AQ$8,$AP$8,AN28&gt;=$AQ$9,$AP$9,AN28&gt;=$AQ$10,$AP$10,AN28&gt;=$AQ$11,$AP$11,AN28&gt;=$AQ$12,$AP$12,AN28&gt;=$AQ$13,$AP$13,AN28&lt;$AQ$14,$AP$14)</f>
        <v/>
      </c>
      <c r="AP28" s="217"/>
      <c r="AQ28" s="217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</row>
    <row r="29" spans="1:55" s="77" customFormat="1" ht="19.5">
      <c r="A29" s="81">
        <v>23</v>
      </c>
      <c r="B29" s="71" t="str">
        <f>IF(ข้อมูลนักศึกษา!C27=0,"",ข้อมูลนักศึกษา!C27)</f>
        <v/>
      </c>
      <c r="C29" s="82" t="str">
        <f>IF(ข้อมูลนักศึกษา!C27=0,"",VLOOKUP(B29,ข้อมูลนักศึกษา!C27:D97,2,FALSE))</f>
        <v/>
      </c>
      <c r="D29" s="71" t="str">
        <f t="array" ref="D29">IF(B29="","",IF(จิตพิสัย!E29="","",จิตพิสัย!E29))</f>
        <v/>
      </c>
      <c r="E29" s="71" t="str">
        <f t="array" ref="E29">IF(B29="","",IF(จิตพิสัย!F29="","",จิตพิสัย!F29))</f>
        <v/>
      </c>
      <c r="F29" s="71" t="str">
        <f t="array" ref="F29">IF(B29="","",IF(จิตพิสัย!G29="","",จิตพิสัย!G29))</f>
        <v/>
      </c>
      <c r="G29" s="71" t="str">
        <f t="array" ref="G29">IF(B29="","",IF(จิตพิสัย!H29="","",จิตพิสัย!H29))</f>
        <v/>
      </c>
      <c r="H29" s="71" t="str">
        <f t="array" ref="H29">IF(B29="","",IF(จิตพิสัย!I29="","",จิตพิสัย!I29))</f>
        <v/>
      </c>
      <c r="I29" s="71" t="str">
        <f t="array" ref="I29">IF(B29="","",IF(จิตพิสัย!J29="","",จิตพิสัย!J29))</f>
        <v/>
      </c>
      <c r="J29" s="71" t="str">
        <f t="array" ref="J29">IF(B29="","",IF(จิตพิสัย!K29="","",จิตพิสัย!K29))</f>
        <v/>
      </c>
      <c r="K29" s="71" t="str">
        <f t="array" ref="K29">IF(B29="","",IF(จิตพิสัย!L29="","",จิตพิสัย!L29))</f>
        <v/>
      </c>
      <c r="L29" s="71" t="str">
        <f t="array" ref="L29">IF(B29="","",IF(จิตพิสัย!M29="","",จิตพิสัย!M29))</f>
        <v/>
      </c>
      <c r="M29" s="71" t="str">
        <f t="array" ref="M29">IF(B29="","",IF(จิตพิสัย!N29="","",จิตพิสัย!N29))</f>
        <v/>
      </c>
      <c r="N29" s="71" t="str">
        <f t="array" ref="N29">IF(B29="","",IF(จิตพิสัย!O29="","",จิตพิสัย!O29))</f>
        <v/>
      </c>
      <c r="O29" s="71" t="str">
        <f t="array" ref="O29">IF(B29="","",IF(จิตพิสัย!P29="","",จิตพิสัย!P29))</f>
        <v/>
      </c>
      <c r="P29" s="71" t="str">
        <f t="array" ref="P29">IF(B29="","",IF(จิตพิสัย!Q29="","",จิตพิสัย!Q29))</f>
        <v/>
      </c>
      <c r="Q29" s="71" t="str">
        <f t="array" ref="Q29">IF(B29="","",IF(จิตพิสัย!R29="","",จิตพิสัย!R29))</f>
        <v/>
      </c>
      <c r="R29" s="71" t="str">
        <f t="array" ref="R29">IF(B29="","",IF(จิตพิสัย!S29="","",จิตพิสัย!S29))</f>
        <v/>
      </c>
      <c r="S29" s="71" t="str">
        <f t="shared" si="4"/>
        <v/>
      </c>
      <c r="T29" s="72" t="str">
        <f>IF(B29="","",ROUNDUP(IF(ข้อมูล!D10="เข้าเรียน",((IF(T4&gt;0,(COUNTIF(D29:R29,1)*ข้อมูล!E10)/(SUM(D6:R6)),0))-หักคะแนน!O26),((IF(T4&gt;0,IF(SUM(D29:R29)&gt;AO1,T4,((SUM(D29:R29)*ข้อมูล!E10)/AO1)),"0"))-หักคะแนน!O26)),1))</f>
        <v/>
      </c>
      <c r="U29" s="73" t="str">
        <f>IF(B29="","",IF(U6&gt;0,((งาน1!K26*ข้อมูล!L3)/100),""))</f>
        <v/>
      </c>
      <c r="V29" s="73" t="str">
        <f>IF(B29="","",IF(V6&gt;0,((งาน2!K26*ข้อมูล!L4)/100),""))</f>
        <v/>
      </c>
      <c r="W29" s="73" t="str">
        <f>IF(B29="","",IF(W6&gt;0,((งาน3!K26*ข้อมูล!L5)/100),""))</f>
        <v/>
      </c>
      <c r="X29" s="73" t="str">
        <f>IF(B29="","",IF(X6&gt;0,((งาน4!K26*ข้อมูล!L6)/100),""))</f>
        <v/>
      </c>
      <c r="Y29" s="73" t="str">
        <f>IF(B29="","",IF(Y6&gt;0,((งาน5!K26*ข้อมูล!L7)/100),""))</f>
        <v/>
      </c>
      <c r="Z29" s="73" t="str">
        <f>IF(B29="","",IF(Z6&gt;0,((งาน6!K26*ข้อมูล!L8)/100),""))</f>
        <v/>
      </c>
      <c r="AA29" s="73" t="str">
        <f>IF(B29="","",IF(AA6&gt;0,((งาน7!K26*ข้อมูล!L9)/100),""))</f>
        <v/>
      </c>
      <c r="AB29" s="73" t="str">
        <f>IF(B29="","",IF(AB6&gt;0,((งาน8!K26*ข้อมูล!L10)/100),""))</f>
        <v/>
      </c>
      <c r="AC29" s="73" t="str">
        <f>IF(B29="","",IF(AC6&gt;0,((งาน9!K26*ข้อมูล!L11)/100),""))</f>
        <v/>
      </c>
      <c r="AD29" s="73" t="str">
        <f>IF(B29="","",IF(AD6&gt;0,((งาน10!K26*ข้อมูล!L12)/100),""))</f>
        <v/>
      </c>
      <c r="AE29" s="73" t="str">
        <f>IF(B29="","",IF(AE6&gt;0,((งาน11!K26*ข้อมูล!L13)/100),""))</f>
        <v/>
      </c>
      <c r="AF29" s="73" t="str">
        <f>IF(B29="","",IF(AF6&gt;0,((งาน12!K26*ข้อมูล!L14)/100),""))</f>
        <v/>
      </c>
      <c r="AG29" s="73" t="str">
        <f>IF(B29="","",IF(AG6&gt;0,((งาน13!K26*ข้อมูล!L15)/100),""))</f>
        <v/>
      </c>
      <c r="AH29" s="73" t="str">
        <f>IF(B29="","",IF(AH6&gt;0,((งาน14!K26*ข้อมูล!L16)/100),""))</f>
        <v/>
      </c>
      <c r="AI29" s="73" t="str">
        <f>IF(B29="","",IF(ข้อมูล!K17="Term Project",IF(AI6&gt;0,(('Term Project'!K26*ข้อมูล!L17)/100),""),IF(AI6&gt;0,((QUIZ!V26*คะแนน!AI6)/100),"")))</f>
        <v/>
      </c>
      <c r="AJ29" s="74" t="str">
        <f>IF(B29="","",ROUNDUP((SUM(U29:AI29)*AJ4)/SUM(U6:AI6),1))</f>
        <v/>
      </c>
      <c r="AK29" s="206"/>
      <c r="AL29" s="75" t="str">
        <f t="shared" si="2"/>
        <v/>
      </c>
      <c r="AM29" s="76" t="str">
        <f>IF(B29="","",Final!L26)</f>
        <v/>
      </c>
      <c r="AN29" s="84" t="str">
        <f t="shared" si="3"/>
        <v/>
      </c>
      <c r="AO29" s="84" t="str" cm="1">
        <f t="array" ref="AO29">_xlfn.IFS(B29="","",COUNTA(C29)&lt;1,"0",Final!E26="M","M",AK29="I","I",AK29="W","W",AN29&gt;=$AQ$7,$AP$7,AN29&gt;=$AQ$8,$AP$8,AN29&gt;=$AQ$9,$AP$9,AN29&gt;=$AQ$10,$AP$10,AN29&gt;=$AQ$11,$AP$11,AN29&gt;=$AQ$12,$AP$12,AN29&gt;=$AQ$13,$AP$13,AN29&lt;$AQ$14,$AP$14)</f>
        <v/>
      </c>
      <c r="AP29" s="217"/>
      <c r="AQ29" s="217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</row>
    <row r="30" spans="1:55" s="77" customFormat="1" ht="19.5">
      <c r="A30" s="81">
        <v>24</v>
      </c>
      <c r="B30" s="71" t="str">
        <f>IF(ข้อมูลนักศึกษา!C28=0,"",ข้อมูลนักศึกษา!C28)</f>
        <v/>
      </c>
      <c r="C30" s="82" t="str">
        <f>IF(ข้อมูลนักศึกษา!C28=0,"",VLOOKUP(B30,ข้อมูลนักศึกษา!C28:D98,2,FALSE))</f>
        <v/>
      </c>
      <c r="D30" s="71" t="str">
        <f t="array" ref="D30">IF(B30="","",IF(จิตพิสัย!E30="","",จิตพิสัย!E30))</f>
        <v/>
      </c>
      <c r="E30" s="71" t="str">
        <f t="array" ref="E30">IF(B30="","",IF(จิตพิสัย!F30="","",จิตพิสัย!F30))</f>
        <v/>
      </c>
      <c r="F30" s="71" t="str">
        <f t="array" ref="F30">IF(B30="","",IF(จิตพิสัย!G30="","",จิตพิสัย!G30))</f>
        <v/>
      </c>
      <c r="G30" s="71" t="str">
        <f t="array" ref="G30">IF(B30="","",IF(จิตพิสัย!H30="","",จิตพิสัย!H30))</f>
        <v/>
      </c>
      <c r="H30" s="71" t="str">
        <f t="array" ref="H30">IF(B30="","",IF(จิตพิสัย!I30="","",จิตพิสัย!I30))</f>
        <v/>
      </c>
      <c r="I30" s="71" t="str">
        <f t="array" ref="I30">IF(B30="","",IF(จิตพิสัย!J30="","",จิตพิสัย!J30))</f>
        <v/>
      </c>
      <c r="J30" s="71" t="str">
        <f t="array" ref="J30">IF(B30="","",IF(จิตพิสัย!K30="","",จิตพิสัย!K30))</f>
        <v/>
      </c>
      <c r="K30" s="71" t="str">
        <f t="array" ref="K30">IF(B30="","",IF(จิตพิสัย!L30="","",จิตพิสัย!L30))</f>
        <v/>
      </c>
      <c r="L30" s="71" t="str">
        <f t="array" ref="L30">IF(B30="","",IF(จิตพิสัย!M30="","",จิตพิสัย!M30))</f>
        <v/>
      </c>
      <c r="M30" s="71" t="str">
        <f t="array" ref="M30">IF(B30="","",IF(จิตพิสัย!N30="","",จิตพิสัย!N30))</f>
        <v/>
      </c>
      <c r="N30" s="71" t="str">
        <f t="array" ref="N30">IF(B30="","",IF(จิตพิสัย!O30="","",จิตพิสัย!O30))</f>
        <v/>
      </c>
      <c r="O30" s="71" t="str">
        <f t="array" ref="O30">IF(B30="","",IF(จิตพิสัย!P30="","",จิตพิสัย!P30))</f>
        <v/>
      </c>
      <c r="P30" s="71" t="str">
        <f t="array" ref="P30">IF(B30="","",IF(จิตพิสัย!Q30="","",จิตพิสัย!Q30))</f>
        <v/>
      </c>
      <c r="Q30" s="71" t="str">
        <f t="array" ref="Q30">IF(B30="","",IF(จิตพิสัย!R30="","",จิตพิสัย!R30))</f>
        <v/>
      </c>
      <c r="R30" s="71" t="str">
        <f t="array" ref="R30">IF(B30="","",IF(จิตพิสัย!S30="","",จิตพิสัย!S30))</f>
        <v/>
      </c>
      <c r="S30" s="71" t="str">
        <f t="shared" si="4"/>
        <v/>
      </c>
      <c r="T30" s="72" t="str">
        <f>IF(B30="","",ROUNDUP(IF(ข้อมูล!D10="เข้าเรียน",((IF(T4&gt;0,(COUNTIF(D30:R30,1)*ข้อมูล!E10)/(SUM(D6:R6)),0))-หักคะแนน!O27),((IF(T4&gt;0,IF(SUM(D30:R30)&gt;AO1,T4,((SUM(D30:R30)*ข้อมูล!E10)/AO1)),"0"))-หักคะแนน!O27)),1))</f>
        <v/>
      </c>
      <c r="U30" s="73" t="str">
        <f>IF(B30="","",IF(U6&gt;0,((งาน1!K27*ข้อมูล!L3)/100),""))</f>
        <v/>
      </c>
      <c r="V30" s="73" t="str">
        <f>IF(B30="","",IF(V6&gt;0,((งาน2!K27*ข้อมูล!L4)/100),""))</f>
        <v/>
      </c>
      <c r="W30" s="73" t="str">
        <f>IF(B30="","",IF(W6&gt;0,((งาน3!K27*ข้อมูล!L5)/100),""))</f>
        <v/>
      </c>
      <c r="X30" s="73" t="str">
        <f>IF(B30="","",IF(X6&gt;0,((งาน4!K27*ข้อมูล!L6)/100),""))</f>
        <v/>
      </c>
      <c r="Y30" s="73" t="str">
        <f>IF(B30="","",IF(Y6&gt;0,((งาน5!K27*ข้อมูล!L7)/100),""))</f>
        <v/>
      </c>
      <c r="Z30" s="73" t="str">
        <f>IF(B30="","",IF(Z6&gt;0,((งาน6!K27*ข้อมูล!L8)/100),""))</f>
        <v/>
      </c>
      <c r="AA30" s="73" t="str">
        <f>IF(B30="","",IF(AA6&gt;0,((งาน7!K27*ข้อมูล!L9)/100),""))</f>
        <v/>
      </c>
      <c r="AB30" s="73" t="str">
        <f>IF(B30="","",IF(AB6&gt;0,((งาน8!K27*ข้อมูล!L10)/100),""))</f>
        <v/>
      </c>
      <c r="AC30" s="73" t="str">
        <f>IF(B30="","",IF(AC6&gt;0,((งาน9!K27*ข้อมูล!L11)/100),""))</f>
        <v/>
      </c>
      <c r="AD30" s="73" t="str">
        <f>IF(B30="","",IF(AD6&gt;0,((งาน10!K27*ข้อมูล!L12)/100),""))</f>
        <v/>
      </c>
      <c r="AE30" s="73" t="str">
        <f>IF(B30="","",IF(AE6&gt;0,((งาน11!K27*ข้อมูล!L13)/100),""))</f>
        <v/>
      </c>
      <c r="AF30" s="73" t="str">
        <f>IF(B30="","",IF(AF6&gt;0,((งาน12!K27*ข้อมูล!L14)/100),""))</f>
        <v/>
      </c>
      <c r="AG30" s="73" t="str">
        <f>IF(B30="","",IF(AG6&gt;0,((งาน13!K27*ข้อมูล!L15)/100),""))</f>
        <v/>
      </c>
      <c r="AH30" s="73" t="str">
        <f>IF(B30="","",IF(AH6&gt;0,((งาน14!K27*ข้อมูล!L16)/100),""))</f>
        <v/>
      </c>
      <c r="AI30" s="73" t="str">
        <f>IF(B30="","",IF(ข้อมูล!K17="Term Project",IF(AI6&gt;0,(('Term Project'!K27*ข้อมูล!L17)/100),""),IF(AI6&gt;0,((QUIZ!V27*คะแนน!AI6)/100),"")))</f>
        <v/>
      </c>
      <c r="AJ30" s="74" t="str">
        <f>IF(B30="","",ROUNDUP((SUM(U30:AI30)*AJ4)/SUM(U6:AI6),1))</f>
        <v/>
      </c>
      <c r="AK30" s="206"/>
      <c r="AL30" s="75" t="str">
        <f t="shared" si="2"/>
        <v/>
      </c>
      <c r="AM30" s="76" t="str">
        <f>IF(B30="","",Final!L27)</f>
        <v/>
      </c>
      <c r="AN30" s="84" t="str">
        <f t="shared" si="3"/>
        <v/>
      </c>
      <c r="AO30" s="84" t="str" cm="1">
        <f t="array" ref="AO30">_xlfn.IFS(B30="","",COUNTA(C30)&lt;1,"0",Final!E27="M","M",AK30="I","I",AK30="W","W",AN30&gt;=$AQ$7,$AP$7,AN30&gt;=$AQ$8,$AP$8,AN30&gt;=$AQ$9,$AP$9,AN30&gt;=$AQ$10,$AP$10,AN30&gt;=$AQ$11,$AP$11,AN30&gt;=$AQ$12,$AP$12,AN30&gt;=$AQ$13,$AP$13,AN30&lt;$AQ$14,$AP$14)</f>
        <v/>
      </c>
      <c r="AP30" s="217"/>
      <c r="AQ30" s="217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</row>
    <row r="31" spans="1:55" s="77" customFormat="1" ht="19.5">
      <c r="A31" s="81">
        <v>25</v>
      </c>
      <c r="B31" s="71" t="str">
        <f>IF(ข้อมูลนักศึกษา!C29=0,"",ข้อมูลนักศึกษา!C29)</f>
        <v/>
      </c>
      <c r="C31" s="82" t="str">
        <f>IF(ข้อมูลนักศึกษา!C29=0,"",VLOOKUP(B31,ข้อมูลนักศึกษา!C29:D99,2,FALSE))</f>
        <v/>
      </c>
      <c r="D31" s="71" t="str">
        <f t="array" ref="D31">IF(B31="","",IF(จิตพิสัย!E31="","",จิตพิสัย!E31))</f>
        <v/>
      </c>
      <c r="E31" s="71" t="str">
        <f t="array" ref="E31">IF(B31="","",IF(จิตพิสัย!F31="","",จิตพิสัย!F31))</f>
        <v/>
      </c>
      <c r="F31" s="71" t="str">
        <f t="array" ref="F31">IF(B31="","",IF(จิตพิสัย!G31="","",จิตพิสัย!G31))</f>
        <v/>
      </c>
      <c r="G31" s="71" t="str">
        <f t="array" ref="G31">IF(B31="","",IF(จิตพิสัย!H31="","",จิตพิสัย!H31))</f>
        <v/>
      </c>
      <c r="H31" s="71" t="str">
        <f t="array" ref="H31">IF(B31="","",IF(จิตพิสัย!I31="","",จิตพิสัย!I31))</f>
        <v/>
      </c>
      <c r="I31" s="71" t="str">
        <f t="array" ref="I31">IF(B31="","",IF(จิตพิสัย!J31="","",จิตพิสัย!J31))</f>
        <v/>
      </c>
      <c r="J31" s="71" t="str">
        <f t="array" ref="J31">IF(B31="","",IF(จิตพิสัย!K31="","",จิตพิสัย!K31))</f>
        <v/>
      </c>
      <c r="K31" s="71" t="str">
        <f t="array" ref="K31">IF(B31="","",IF(จิตพิสัย!L31="","",จิตพิสัย!L31))</f>
        <v/>
      </c>
      <c r="L31" s="71" t="str">
        <f t="array" ref="L31">IF(B31="","",IF(จิตพิสัย!M31="","",จิตพิสัย!M31))</f>
        <v/>
      </c>
      <c r="M31" s="71" t="str">
        <f t="array" ref="M31">IF(B31="","",IF(จิตพิสัย!N31="","",จิตพิสัย!N31))</f>
        <v/>
      </c>
      <c r="N31" s="71" t="str">
        <f t="array" ref="N31">IF(B31="","",IF(จิตพิสัย!O31="","",จิตพิสัย!O31))</f>
        <v/>
      </c>
      <c r="O31" s="71" t="str">
        <f t="array" ref="O31">IF(B31="","",IF(จิตพิสัย!P31="","",จิตพิสัย!P31))</f>
        <v/>
      </c>
      <c r="P31" s="71" t="str">
        <f t="array" ref="P31">IF(B31="","",IF(จิตพิสัย!Q31="","",จิตพิสัย!Q31))</f>
        <v/>
      </c>
      <c r="Q31" s="71" t="str">
        <f t="array" ref="Q31">IF(B31="","",IF(จิตพิสัย!R31="","",จิตพิสัย!R31))</f>
        <v/>
      </c>
      <c r="R31" s="71" t="str">
        <f t="array" ref="R31">IF(B31="","",IF(จิตพิสัย!S31="","",จิตพิสัย!S31))</f>
        <v/>
      </c>
      <c r="S31" s="71" t="str">
        <f t="shared" si="4"/>
        <v/>
      </c>
      <c r="T31" s="72" t="str">
        <f>IF(B31="","",ROUNDUP(IF(ข้อมูล!D10="เข้าเรียน",((IF(T4&gt;0,(COUNTIF(D31:R31,1)*ข้อมูล!E10)/(SUM(D6:R6)),0))-หักคะแนน!O28),((IF(T4&gt;0,IF(SUM(D31:R31)&gt;AO1,T4,((SUM(D31:R31)*ข้อมูล!E10)/AO1)),"0"))-หักคะแนน!O28)),1))</f>
        <v/>
      </c>
      <c r="U31" s="73" t="str">
        <f>IF(B31="","",IF(U6&gt;0,((งาน1!K28*ข้อมูล!L3)/100),""))</f>
        <v/>
      </c>
      <c r="V31" s="73" t="str">
        <f>IF(B31="","",IF(V6&gt;0,((งาน2!K28*ข้อมูล!L4)/100),""))</f>
        <v/>
      </c>
      <c r="W31" s="73" t="str">
        <f>IF(B31="","",IF(W6&gt;0,((งาน3!K28*ข้อมูล!L5)/100),""))</f>
        <v/>
      </c>
      <c r="X31" s="73" t="str">
        <f>IF(B31="","",IF(X6&gt;0,((งาน4!K28*ข้อมูล!L6)/100),""))</f>
        <v/>
      </c>
      <c r="Y31" s="73" t="str">
        <f>IF(B31="","",IF(Y6&gt;0,((งาน5!K28*ข้อมูล!L7)/100),""))</f>
        <v/>
      </c>
      <c r="Z31" s="73" t="str">
        <f>IF(B31="","",IF(Z6&gt;0,((งาน6!K28*ข้อมูล!L8)/100),""))</f>
        <v/>
      </c>
      <c r="AA31" s="73" t="str">
        <f>IF(B31="","",IF(AA6&gt;0,((งาน7!K28*ข้อมูล!L9)/100),""))</f>
        <v/>
      </c>
      <c r="AB31" s="73" t="str">
        <f>IF(B31="","",IF(AB6&gt;0,((งาน8!K28*ข้อมูล!L10)/100),""))</f>
        <v/>
      </c>
      <c r="AC31" s="73" t="str">
        <f>IF(B31="","",IF(AC6&gt;0,((งาน9!K28*ข้อมูล!L11)/100),""))</f>
        <v/>
      </c>
      <c r="AD31" s="73" t="str">
        <f>IF(B31="","",IF(AD6&gt;0,((งาน10!K28*ข้อมูล!L12)/100),""))</f>
        <v/>
      </c>
      <c r="AE31" s="73" t="str">
        <f>IF(B31="","",IF(AE6&gt;0,((งาน11!K28*ข้อมูล!L13)/100),""))</f>
        <v/>
      </c>
      <c r="AF31" s="73" t="str">
        <f>IF(B31="","",IF(AF6&gt;0,((งาน12!K28*ข้อมูล!L14)/100),""))</f>
        <v/>
      </c>
      <c r="AG31" s="73" t="str">
        <f>IF(B31="","",IF(AG6&gt;0,((งาน13!K28*ข้อมูล!L15)/100),""))</f>
        <v/>
      </c>
      <c r="AH31" s="73" t="str">
        <f>IF(B31="","",IF(AH6&gt;0,((งาน14!K28*ข้อมูล!L16)/100),""))</f>
        <v/>
      </c>
      <c r="AI31" s="73" t="str">
        <f>IF(B31="","",IF(ข้อมูล!K17="Term Project",IF(AI6&gt;0,(('Term Project'!K28*ข้อมูล!L17)/100),""),IF(AI6&gt;0,((QUIZ!V28*คะแนน!AI6)/100),"")))</f>
        <v/>
      </c>
      <c r="AJ31" s="74" t="str">
        <f>IF(B31="","",ROUNDUP((SUM(U31:AI31)*AJ4)/SUM(U6:AI6),1))</f>
        <v/>
      </c>
      <c r="AK31" s="206"/>
      <c r="AL31" s="75" t="str">
        <f t="shared" si="2"/>
        <v/>
      </c>
      <c r="AM31" s="76" t="str">
        <f>IF(B31="","",Final!L28)</f>
        <v/>
      </c>
      <c r="AN31" s="84" t="str">
        <f t="shared" si="3"/>
        <v/>
      </c>
      <c r="AO31" s="84" t="str" cm="1">
        <f t="array" ref="AO31">_xlfn.IFS(B31="","",COUNTA(C31)&lt;1,"0",Final!E28="M","M",AK31="I","I",AK31="W","W",AN31&gt;=$AQ$7,$AP$7,AN31&gt;=$AQ$8,$AP$8,AN31&gt;=$AQ$9,$AP$9,AN31&gt;=$AQ$10,$AP$10,AN31&gt;=$AQ$11,$AP$11,AN31&gt;=$AQ$12,$AP$12,AN31&gt;=$AQ$13,$AP$13,AN31&lt;$AQ$14,$AP$14)</f>
        <v/>
      </c>
      <c r="AP31" s="217"/>
      <c r="AQ31" s="217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</row>
    <row r="32" spans="1:55" s="77" customFormat="1" ht="19.5">
      <c r="A32" s="81">
        <v>26</v>
      </c>
      <c r="B32" s="71" t="str">
        <f>IF(ข้อมูลนักศึกษา!C30=0,"",ข้อมูลนักศึกษา!C30)</f>
        <v/>
      </c>
      <c r="C32" s="82" t="str">
        <f>IF(ข้อมูลนักศึกษา!C30=0,"",VLOOKUP(B32,ข้อมูลนักศึกษา!C30:D100,2,FALSE))</f>
        <v/>
      </c>
      <c r="D32" s="71" t="str">
        <f t="array" ref="D32">IF(B32="","",IF(จิตพิสัย!E32="","",จิตพิสัย!E32))</f>
        <v/>
      </c>
      <c r="E32" s="71" t="str">
        <f t="array" ref="E32">IF(B32="","",IF(จิตพิสัย!F32="","",จิตพิสัย!F32))</f>
        <v/>
      </c>
      <c r="F32" s="71" t="str">
        <f t="array" ref="F32">IF(B32="","",IF(จิตพิสัย!G32="","",จิตพิสัย!G32))</f>
        <v/>
      </c>
      <c r="G32" s="71" t="str">
        <f t="array" ref="G32">IF(B32="","",IF(จิตพิสัย!H32="","",จิตพิสัย!H32))</f>
        <v/>
      </c>
      <c r="H32" s="71" t="str">
        <f t="array" ref="H32">IF(B32="","",IF(จิตพิสัย!I32="","",จิตพิสัย!I32))</f>
        <v/>
      </c>
      <c r="I32" s="71" t="str">
        <f t="array" ref="I32">IF(B32="","",IF(จิตพิสัย!J32="","",จิตพิสัย!J32))</f>
        <v/>
      </c>
      <c r="J32" s="71" t="str">
        <f t="array" ref="J32">IF(B32="","",IF(จิตพิสัย!K32="","",จิตพิสัย!K32))</f>
        <v/>
      </c>
      <c r="K32" s="71" t="str">
        <f t="array" ref="K32">IF(B32="","",IF(จิตพิสัย!L32="","",จิตพิสัย!L32))</f>
        <v/>
      </c>
      <c r="L32" s="71" t="str">
        <f t="array" ref="L32">IF(B32="","",IF(จิตพิสัย!M32="","",จิตพิสัย!M32))</f>
        <v/>
      </c>
      <c r="M32" s="71" t="str">
        <f t="array" ref="M32">IF(B32="","",IF(จิตพิสัย!N32="","",จิตพิสัย!N32))</f>
        <v/>
      </c>
      <c r="N32" s="71" t="str">
        <f t="array" ref="N32">IF(B32="","",IF(จิตพิสัย!O32="","",จิตพิสัย!O32))</f>
        <v/>
      </c>
      <c r="O32" s="71" t="str">
        <f t="array" ref="O32">IF(B32="","",IF(จิตพิสัย!P32="","",จิตพิสัย!P32))</f>
        <v/>
      </c>
      <c r="P32" s="71" t="str">
        <f t="array" ref="P32">IF(B32="","",IF(จิตพิสัย!Q32="","",จิตพิสัย!Q32))</f>
        <v/>
      </c>
      <c r="Q32" s="71" t="str">
        <f t="array" ref="Q32">IF(B32="","",IF(จิตพิสัย!R32="","",จิตพิสัย!R32))</f>
        <v/>
      </c>
      <c r="R32" s="71" t="str">
        <f t="array" ref="R32">IF(B32="","",IF(จิตพิสัย!S32="","",จิตพิสัย!S32))</f>
        <v/>
      </c>
      <c r="S32" s="71" t="str">
        <f t="shared" si="4"/>
        <v/>
      </c>
      <c r="T32" s="72" t="str">
        <f>IF(B32="","",ROUNDUP(IF(ข้อมูล!D10="เข้าเรียน",((IF(T4&gt;0,(COUNTIF(D32:R32,1)*ข้อมูล!E10)/(SUM(D6:R6)),0))-หักคะแนน!O29),((IF(T4&gt;0,IF(SUM(D32:R32)&gt;AO1,T4,((SUM(D32:R32)*ข้อมูล!E10)/AO1)),"0"))-หักคะแนน!O29)),1))</f>
        <v/>
      </c>
      <c r="U32" s="73" t="str">
        <f>IF(B32="","",IF(U6&gt;0,((งาน1!K29*ข้อมูล!L3)/100),""))</f>
        <v/>
      </c>
      <c r="V32" s="73" t="str">
        <f>IF(B32="","",IF(V6&gt;0,((งาน2!K29*ข้อมูล!L4)/100),""))</f>
        <v/>
      </c>
      <c r="W32" s="73" t="str">
        <f>IF(B32="","",IF(W6&gt;0,((งาน3!K29*ข้อมูล!L5)/100),""))</f>
        <v/>
      </c>
      <c r="X32" s="73" t="str">
        <f>IF(B32="","",IF(X6&gt;0,((งาน4!K29*ข้อมูล!L6)/100),""))</f>
        <v/>
      </c>
      <c r="Y32" s="73" t="str">
        <f>IF(B32="","",IF(Y6&gt;0,((งาน5!K29*ข้อมูล!L7)/100),""))</f>
        <v/>
      </c>
      <c r="Z32" s="73" t="str">
        <f>IF(B32="","",IF(Z6&gt;0,((งาน6!K29*ข้อมูล!L8)/100),""))</f>
        <v/>
      </c>
      <c r="AA32" s="73" t="str">
        <f>IF(B32="","",IF(AA6&gt;0,((งาน7!K29*ข้อมูล!L9)/100),""))</f>
        <v/>
      </c>
      <c r="AB32" s="73" t="str">
        <f>IF(B32="","",IF(AB6&gt;0,((งาน8!K29*ข้อมูล!L10)/100),""))</f>
        <v/>
      </c>
      <c r="AC32" s="73" t="str">
        <f>IF(B32="","",IF(AC6&gt;0,((งาน9!K29*ข้อมูล!L11)/100),""))</f>
        <v/>
      </c>
      <c r="AD32" s="73" t="str">
        <f>IF(B32="","",IF(AD6&gt;0,((งาน10!K29*ข้อมูล!L12)/100),""))</f>
        <v/>
      </c>
      <c r="AE32" s="73" t="str">
        <f>IF(B32="","",IF(AE6&gt;0,((งาน11!K29*ข้อมูล!L13)/100),""))</f>
        <v/>
      </c>
      <c r="AF32" s="73" t="str">
        <f>IF(B32="","",IF(AF6&gt;0,((งาน12!K29*ข้อมูล!L14)/100),""))</f>
        <v/>
      </c>
      <c r="AG32" s="73" t="str">
        <f>IF(B32="","",IF(AG6&gt;0,((งาน13!K29*ข้อมูล!L15)/100),""))</f>
        <v/>
      </c>
      <c r="AH32" s="73" t="str">
        <f>IF(B32="","",IF(AH6&gt;0,((งาน14!K29*ข้อมูล!L16)/100),""))</f>
        <v/>
      </c>
      <c r="AI32" s="73" t="str">
        <f>IF(B32="","",IF(ข้อมูล!K17="Term Project",IF(AI6&gt;0,(('Term Project'!K29*ข้อมูล!L17)/100),""),IF(AI6&gt;0,((QUIZ!V29*คะแนน!AI6)/100),"")))</f>
        <v/>
      </c>
      <c r="AJ32" s="74" t="str">
        <f>IF(B32="","",ROUNDUP((SUM(U32:AI32)*AJ4)/SUM(U6:AI6),1))</f>
        <v/>
      </c>
      <c r="AK32" s="206"/>
      <c r="AL32" s="75" t="str">
        <f t="shared" si="2"/>
        <v/>
      </c>
      <c r="AM32" s="76" t="str">
        <f>IF(B32="","",Final!L29)</f>
        <v/>
      </c>
      <c r="AN32" s="84" t="str">
        <f t="shared" si="3"/>
        <v/>
      </c>
      <c r="AO32" s="84" t="str" cm="1">
        <f t="array" ref="AO32">_xlfn.IFS(B32="","",COUNTA(C32)&lt;1,"0",Final!E29="M","M",AK32="I","I",AK32="W","W",AN32&gt;=$AQ$7,$AP$7,AN32&gt;=$AQ$8,$AP$8,AN32&gt;=$AQ$9,$AP$9,AN32&gt;=$AQ$10,$AP$10,AN32&gt;=$AQ$11,$AP$11,AN32&gt;=$AQ$12,$AP$12,AN32&gt;=$AQ$13,$AP$13,AN32&lt;$AQ$14,$AP$14)</f>
        <v/>
      </c>
      <c r="AP32" s="217"/>
      <c r="AQ32" s="217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</row>
    <row r="33" spans="1:55" s="77" customFormat="1" ht="19.5">
      <c r="A33" s="81">
        <v>27</v>
      </c>
      <c r="B33" s="71" t="str">
        <f>IF(ข้อมูลนักศึกษา!C31=0,"",ข้อมูลนักศึกษา!C31)</f>
        <v/>
      </c>
      <c r="C33" s="82" t="str">
        <f>IF(ข้อมูลนักศึกษา!C31=0,"",VLOOKUP(B33,ข้อมูลนักศึกษา!C31:D101,2,FALSE))</f>
        <v/>
      </c>
      <c r="D33" s="71" t="str">
        <f t="array" ref="D33">IF(B33="","",IF(จิตพิสัย!E33="","",จิตพิสัย!E33))</f>
        <v/>
      </c>
      <c r="E33" s="71" t="str">
        <f t="array" ref="E33">IF(B33="","",IF(จิตพิสัย!F33="","",จิตพิสัย!F33))</f>
        <v/>
      </c>
      <c r="F33" s="71" t="str">
        <f t="array" ref="F33">IF(B33="","",IF(จิตพิสัย!G33="","",จิตพิสัย!G33))</f>
        <v/>
      </c>
      <c r="G33" s="71" t="str">
        <f t="array" ref="G33">IF(B33="","",IF(จิตพิสัย!H33="","",จิตพิสัย!H33))</f>
        <v/>
      </c>
      <c r="H33" s="71" t="str">
        <f t="array" ref="H33">IF(B33="","",IF(จิตพิสัย!I33="","",จิตพิสัย!I33))</f>
        <v/>
      </c>
      <c r="I33" s="71" t="str">
        <f t="array" ref="I33">IF(B33="","",IF(จิตพิสัย!J33="","",จิตพิสัย!J33))</f>
        <v/>
      </c>
      <c r="J33" s="71" t="str">
        <f t="array" ref="J33">IF(B33="","",IF(จิตพิสัย!K33="","",จิตพิสัย!K33))</f>
        <v/>
      </c>
      <c r="K33" s="71" t="str">
        <f t="array" ref="K33">IF(B33="","",IF(จิตพิสัย!L33="","",จิตพิสัย!L33))</f>
        <v/>
      </c>
      <c r="L33" s="71" t="str">
        <f t="array" ref="L33">IF(B33="","",IF(จิตพิสัย!M33="","",จิตพิสัย!M33))</f>
        <v/>
      </c>
      <c r="M33" s="71" t="str">
        <f t="array" ref="M33">IF(B33="","",IF(จิตพิสัย!N33="","",จิตพิสัย!N33))</f>
        <v/>
      </c>
      <c r="N33" s="71" t="str">
        <f t="array" ref="N33">IF(B33="","",IF(จิตพิสัย!O33="","",จิตพิสัย!O33))</f>
        <v/>
      </c>
      <c r="O33" s="71" t="str">
        <f t="array" ref="O33">IF(B33="","",IF(จิตพิสัย!P33="","",จิตพิสัย!P33))</f>
        <v/>
      </c>
      <c r="P33" s="71" t="str">
        <f t="array" ref="P33">IF(B33="","",IF(จิตพิสัย!Q33="","",จิตพิสัย!Q33))</f>
        <v/>
      </c>
      <c r="Q33" s="71" t="str">
        <f t="array" ref="Q33">IF(B33="","",IF(จิตพิสัย!R33="","",จิตพิสัย!R33))</f>
        <v/>
      </c>
      <c r="R33" s="71" t="str">
        <f t="array" ref="R33">IF(B33="","",IF(จิตพิสัย!S33="","",จิตพิสัย!S33))</f>
        <v/>
      </c>
      <c r="S33" s="71" t="str">
        <f t="shared" si="4"/>
        <v/>
      </c>
      <c r="T33" s="72" t="str">
        <f>IF(B33="","",ROUNDUP(IF(ข้อมูล!D10="เข้าเรียน",((IF(T4&gt;0,(COUNTIF(D33:R33,1)*ข้อมูล!E10)/(SUM(D6:R6)),0))-หักคะแนน!O30),((IF(T4&gt;0,IF(SUM(D33:R33)&gt;AO1,T4,((SUM(D33:R33)*ข้อมูล!E10)/AO1)),"0"))-หักคะแนน!O30)),1))</f>
        <v/>
      </c>
      <c r="U33" s="73" t="str">
        <f>IF(B33="","",IF(U6&gt;0,((งาน1!K30*ข้อมูล!L3)/100),""))</f>
        <v/>
      </c>
      <c r="V33" s="73" t="str">
        <f>IF(B33="","",IF(V6&gt;0,((งาน2!K30*ข้อมูล!L4)/100),""))</f>
        <v/>
      </c>
      <c r="W33" s="73" t="str">
        <f>IF(B33="","",IF(W6&gt;0,((งาน3!K30*ข้อมูล!L5)/100),""))</f>
        <v/>
      </c>
      <c r="X33" s="73" t="str">
        <f>IF(B33="","",IF(X6&gt;0,((งาน4!K30*ข้อมูล!L6)/100),""))</f>
        <v/>
      </c>
      <c r="Y33" s="73" t="str">
        <f>IF(B33="","",IF(Y6&gt;0,((งาน5!K30*ข้อมูล!L7)/100),""))</f>
        <v/>
      </c>
      <c r="Z33" s="73" t="str">
        <f>IF(B33="","",IF(Z6&gt;0,((งาน6!K30*ข้อมูล!L8)/100),""))</f>
        <v/>
      </c>
      <c r="AA33" s="73" t="str">
        <f>IF(B33="","",IF(AA6&gt;0,((งาน7!K30*ข้อมูล!L9)/100),""))</f>
        <v/>
      </c>
      <c r="AB33" s="73" t="str">
        <f>IF(B33="","",IF(AB6&gt;0,((งาน8!K30*ข้อมูล!L10)/100),""))</f>
        <v/>
      </c>
      <c r="AC33" s="73" t="str">
        <f>IF(B33="","",IF(AC6&gt;0,((งาน9!K30*ข้อมูล!L11)/100),""))</f>
        <v/>
      </c>
      <c r="AD33" s="73" t="str">
        <f>IF(B33="","",IF(AD6&gt;0,((งาน10!K30*ข้อมูล!L12)/100),""))</f>
        <v/>
      </c>
      <c r="AE33" s="73" t="str">
        <f>IF(B33="","",IF(AE6&gt;0,((งาน11!K30*ข้อมูล!L13)/100),""))</f>
        <v/>
      </c>
      <c r="AF33" s="73" t="str">
        <f>IF(B33="","",IF(AF6&gt;0,((งาน12!K30*ข้อมูล!L14)/100),""))</f>
        <v/>
      </c>
      <c r="AG33" s="73" t="str">
        <f>IF(B33="","",IF(AG6&gt;0,((งาน13!K30*ข้อมูล!L15)/100),""))</f>
        <v/>
      </c>
      <c r="AH33" s="73" t="str">
        <f>IF(B33="","",IF(AH6&gt;0,((งาน14!K30*ข้อมูล!L16)/100),""))</f>
        <v/>
      </c>
      <c r="AI33" s="73" t="str">
        <f>IF(B33="","",IF(ข้อมูล!K17="Term Project",IF(AI6&gt;0,(('Term Project'!K30*ข้อมูล!L17)/100),""),IF(AI6&gt;0,((QUIZ!V30*คะแนน!AI6)/100),"")))</f>
        <v/>
      </c>
      <c r="AJ33" s="74" t="str">
        <f>IF(B33="","",ROUNDUP((SUM(U33:AI33)*AJ4)/SUM(U6:AI6),1))</f>
        <v/>
      </c>
      <c r="AK33" s="206"/>
      <c r="AL33" s="75" t="str">
        <f t="shared" si="2"/>
        <v/>
      </c>
      <c r="AM33" s="76" t="str">
        <f>IF(B33="","",Final!L30)</f>
        <v/>
      </c>
      <c r="AN33" s="84" t="str">
        <f t="shared" si="3"/>
        <v/>
      </c>
      <c r="AO33" s="84" t="str" cm="1">
        <f t="array" ref="AO33">_xlfn.IFS(B33="","",COUNTA(C33)&lt;1,"0",Final!E30="M","M",AK33="I","I",AK33="W","W",AN33&gt;=$AQ$7,$AP$7,AN33&gt;=$AQ$8,$AP$8,AN33&gt;=$AQ$9,$AP$9,AN33&gt;=$AQ$10,$AP$10,AN33&gt;=$AQ$11,$AP$11,AN33&gt;=$AQ$12,$AP$12,AN33&gt;=$AQ$13,$AP$13,AN33&lt;$AQ$14,$AP$14)</f>
        <v/>
      </c>
      <c r="AP33" s="217"/>
      <c r="AQ33" s="217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</row>
    <row r="34" spans="1:55" s="77" customFormat="1" ht="19.5">
      <c r="A34" s="81">
        <v>28</v>
      </c>
      <c r="B34" s="71" t="str">
        <f>IF(ข้อมูลนักศึกษา!C32=0,"",ข้อมูลนักศึกษา!C32)</f>
        <v/>
      </c>
      <c r="C34" s="82" t="str">
        <f>IF(ข้อมูลนักศึกษา!C32=0,"",VLOOKUP(B34,ข้อมูลนักศึกษา!C32:D102,2,FALSE))</f>
        <v/>
      </c>
      <c r="D34" s="71" t="str">
        <f t="array" ref="D34">IF(B34="","",IF(จิตพิสัย!E34="","",จิตพิสัย!E34))</f>
        <v/>
      </c>
      <c r="E34" s="71" t="str">
        <f t="array" ref="E34">IF(B34="","",IF(จิตพิสัย!F34="","",จิตพิสัย!F34))</f>
        <v/>
      </c>
      <c r="F34" s="71" t="str">
        <f t="array" ref="F34">IF(B34="","",IF(จิตพิสัย!G34="","",จิตพิสัย!G34))</f>
        <v/>
      </c>
      <c r="G34" s="71" t="str">
        <f t="array" ref="G34">IF(B34="","",IF(จิตพิสัย!H34="","",จิตพิสัย!H34))</f>
        <v/>
      </c>
      <c r="H34" s="71" t="str">
        <f t="array" ref="H34">IF(B34="","",IF(จิตพิสัย!I34="","",จิตพิสัย!I34))</f>
        <v/>
      </c>
      <c r="I34" s="71" t="str">
        <f t="array" ref="I34">IF(B34="","",IF(จิตพิสัย!J34="","",จิตพิสัย!J34))</f>
        <v/>
      </c>
      <c r="J34" s="71" t="str">
        <f t="array" ref="J34">IF(B34="","",IF(จิตพิสัย!K34="","",จิตพิสัย!K34))</f>
        <v/>
      </c>
      <c r="K34" s="71" t="str">
        <f t="array" ref="K34">IF(B34="","",IF(จิตพิสัย!L34="","",จิตพิสัย!L34))</f>
        <v/>
      </c>
      <c r="L34" s="71" t="str">
        <f t="array" ref="L34">IF(B34="","",IF(จิตพิสัย!M34="","",จิตพิสัย!M34))</f>
        <v/>
      </c>
      <c r="M34" s="71" t="str">
        <f t="array" ref="M34">IF(B34="","",IF(จิตพิสัย!N34="","",จิตพิสัย!N34))</f>
        <v/>
      </c>
      <c r="N34" s="71" t="str">
        <f t="array" ref="N34">IF(B34="","",IF(จิตพิสัย!O34="","",จิตพิสัย!O34))</f>
        <v/>
      </c>
      <c r="O34" s="71" t="str">
        <f t="array" ref="O34">IF(B34="","",IF(จิตพิสัย!P34="","",จิตพิสัย!P34))</f>
        <v/>
      </c>
      <c r="P34" s="71" t="str">
        <f t="array" ref="P34">IF(B34="","",IF(จิตพิสัย!Q34="","",จิตพิสัย!Q34))</f>
        <v/>
      </c>
      <c r="Q34" s="71" t="str">
        <f t="array" ref="Q34">IF(B34="","",IF(จิตพิสัย!R34="","",จิตพิสัย!R34))</f>
        <v/>
      </c>
      <c r="R34" s="71" t="str">
        <f t="array" ref="R34">IF(B34="","",IF(จิตพิสัย!S34="","",จิตพิสัย!S34))</f>
        <v/>
      </c>
      <c r="S34" s="71" t="str">
        <f t="shared" si="4"/>
        <v/>
      </c>
      <c r="T34" s="72" t="str">
        <f>IF(B34="","",ROUNDUP(IF(ข้อมูล!D10="เข้าเรียน",((IF(T4&gt;0,(COUNTIF(D34:R34,1)*ข้อมูล!E10)/(SUM(D6:R6)),0))-หักคะแนน!O31),((IF(T4&gt;0,IF(SUM(D34:R34)&gt;AO1,T4,((SUM(D34:R34)*ข้อมูล!E10)/AO1)),"0"))-หักคะแนน!O31)),1))</f>
        <v/>
      </c>
      <c r="U34" s="73" t="str">
        <f>IF(B34="","",IF(U6&gt;0,((งาน1!K31*ข้อมูล!L3)/100),""))</f>
        <v/>
      </c>
      <c r="V34" s="73" t="str">
        <f>IF(B34="","",IF(V6&gt;0,((งาน2!K31*ข้อมูล!L4)/100),""))</f>
        <v/>
      </c>
      <c r="W34" s="73" t="str">
        <f>IF(B34="","",IF(W6&gt;0,((งาน3!K31*ข้อมูล!L5)/100),""))</f>
        <v/>
      </c>
      <c r="X34" s="73" t="str">
        <f>IF(B34="","",IF(X6&gt;0,((งาน4!K31*ข้อมูล!L6)/100),""))</f>
        <v/>
      </c>
      <c r="Y34" s="73" t="str">
        <f>IF(B34="","",IF(Y6&gt;0,((งาน5!K31*ข้อมูล!L7)/100),""))</f>
        <v/>
      </c>
      <c r="Z34" s="73" t="str">
        <f>IF(B34="","",IF(Z6&gt;0,((งาน6!K31*ข้อมูล!L8)/100),""))</f>
        <v/>
      </c>
      <c r="AA34" s="73" t="str">
        <f>IF(B34="","",IF(AA6&gt;0,((งาน7!K31*ข้อมูล!L9)/100),""))</f>
        <v/>
      </c>
      <c r="AB34" s="73" t="str">
        <f>IF(B34="","",IF(AB6&gt;0,((งาน8!K31*ข้อมูล!L10)/100),""))</f>
        <v/>
      </c>
      <c r="AC34" s="73" t="str">
        <f>IF(B34="","",IF(AC6&gt;0,((งาน9!K31*ข้อมูล!L11)/100),""))</f>
        <v/>
      </c>
      <c r="AD34" s="73" t="str">
        <f>IF(B34="","",IF(AD6&gt;0,((งาน10!K31*ข้อมูล!L12)/100),""))</f>
        <v/>
      </c>
      <c r="AE34" s="73" t="str">
        <f>IF(B34="","",IF(AE6&gt;0,((งาน11!K31*ข้อมูล!L13)/100),""))</f>
        <v/>
      </c>
      <c r="AF34" s="73" t="str">
        <f>IF(B34="","",IF(AF6&gt;0,((งาน12!K31*ข้อมูล!L14)/100),""))</f>
        <v/>
      </c>
      <c r="AG34" s="73" t="str">
        <f>IF(B34="","",IF(AG6&gt;0,((งาน13!K31*ข้อมูล!L15)/100),""))</f>
        <v/>
      </c>
      <c r="AH34" s="73" t="str">
        <f>IF(B34="","",IF(AH6&gt;0,((งาน14!K31*ข้อมูล!L16)/100),""))</f>
        <v/>
      </c>
      <c r="AI34" s="73" t="str">
        <f>IF(B34="","",IF(ข้อมูล!K17="Term Project",IF(AI6&gt;0,(('Term Project'!K31*ข้อมูล!L17)/100),""),IF(AI6&gt;0,((QUIZ!V31*คะแนน!AI6)/100),"")))</f>
        <v/>
      </c>
      <c r="AJ34" s="74" t="str">
        <f>IF(B34="","",ROUNDUP((SUM(U34:AI34)*AJ4)/SUM(U6:AI6),1))</f>
        <v/>
      </c>
      <c r="AK34" s="206"/>
      <c r="AL34" s="75" t="str">
        <f t="shared" si="2"/>
        <v/>
      </c>
      <c r="AM34" s="76" t="str">
        <f>IF(B34="","",Final!L31)</f>
        <v/>
      </c>
      <c r="AN34" s="84" t="str">
        <f t="shared" si="3"/>
        <v/>
      </c>
      <c r="AO34" s="84" t="str" cm="1">
        <f t="array" ref="AO34">_xlfn.IFS(B34="","",COUNTA(C34)&lt;1,"0",Final!E31="M","M",AK34="I","I",AK34="W","W",AN34&gt;=$AQ$7,$AP$7,AN34&gt;=$AQ$8,$AP$8,AN34&gt;=$AQ$9,$AP$9,AN34&gt;=$AQ$10,$AP$10,AN34&gt;=$AQ$11,$AP$11,AN34&gt;=$AQ$12,$AP$12,AN34&gt;=$AQ$13,$AP$13,AN34&lt;$AQ$14,$AP$14)</f>
        <v/>
      </c>
      <c r="AP34" s="217"/>
      <c r="AQ34" s="217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</row>
    <row r="35" spans="1:55" s="77" customFormat="1" ht="19.5">
      <c r="A35" s="81">
        <v>29</v>
      </c>
      <c r="B35" s="71" t="str">
        <f>IF(ข้อมูลนักศึกษา!C33=0,"",ข้อมูลนักศึกษา!C33)</f>
        <v/>
      </c>
      <c r="C35" s="82" t="str">
        <f>IF(ข้อมูลนักศึกษา!C33=0,"",VLOOKUP(B35,ข้อมูลนักศึกษา!C33:D103,2,FALSE))</f>
        <v/>
      </c>
      <c r="D35" s="71" t="str">
        <f t="array" ref="D35">IF(B35="","",IF(จิตพิสัย!E35="","",จิตพิสัย!E35))</f>
        <v/>
      </c>
      <c r="E35" s="71" t="str">
        <f t="array" ref="E35">IF(B35="","",IF(จิตพิสัย!F35="","",จิตพิสัย!F35))</f>
        <v/>
      </c>
      <c r="F35" s="71" t="str">
        <f t="array" ref="F35">IF(B35="","",IF(จิตพิสัย!G35="","",จิตพิสัย!G35))</f>
        <v/>
      </c>
      <c r="G35" s="71" t="str">
        <f t="array" ref="G35">IF(B35="","",IF(จิตพิสัย!H35="","",จิตพิสัย!H35))</f>
        <v/>
      </c>
      <c r="H35" s="71" t="str">
        <f t="array" ref="H35">IF(B35="","",IF(จิตพิสัย!I35="","",จิตพิสัย!I35))</f>
        <v/>
      </c>
      <c r="I35" s="71" t="str">
        <f t="array" ref="I35">IF(B35="","",IF(จิตพิสัย!J35="","",จิตพิสัย!J35))</f>
        <v/>
      </c>
      <c r="J35" s="71" t="str">
        <f t="array" ref="J35">IF(B35="","",IF(จิตพิสัย!K35="","",จิตพิสัย!K35))</f>
        <v/>
      </c>
      <c r="K35" s="71" t="str">
        <f t="array" ref="K35">IF(B35="","",IF(จิตพิสัย!L35="","",จิตพิสัย!L35))</f>
        <v/>
      </c>
      <c r="L35" s="71" t="str">
        <f t="array" ref="L35">IF(B35="","",IF(จิตพิสัย!M35="","",จิตพิสัย!M35))</f>
        <v/>
      </c>
      <c r="M35" s="71" t="str">
        <f t="array" ref="M35">IF(B35="","",IF(จิตพิสัย!N35="","",จิตพิสัย!N35))</f>
        <v/>
      </c>
      <c r="N35" s="71" t="str">
        <f t="array" ref="N35">IF(B35="","",IF(จิตพิสัย!O35="","",จิตพิสัย!O35))</f>
        <v/>
      </c>
      <c r="O35" s="71" t="str">
        <f t="array" ref="O35">IF(B35="","",IF(จิตพิสัย!P35="","",จิตพิสัย!P35))</f>
        <v/>
      </c>
      <c r="P35" s="71" t="str">
        <f t="array" ref="P35">IF(B35="","",IF(จิตพิสัย!Q35="","",จิตพิสัย!Q35))</f>
        <v/>
      </c>
      <c r="Q35" s="71" t="str">
        <f t="array" ref="Q35">IF(B35="","",IF(จิตพิสัย!R35="","",จิตพิสัย!R35))</f>
        <v/>
      </c>
      <c r="R35" s="71" t="str">
        <f t="array" ref="R35">IF(B35="","",IF(จิตพิสัย!S35="","",จิตพิสัย!S35))</f>
        <v/>
      </c>
      <c r="S35" s="71" t="str">
        <f t="shared" si="4"/>
        <v/>
      </c>
      <c r="T35" s="72" t="str">
        <f>IF(B35="","",ROUNDUP(IF(ข้อมูล!D10="เข้าเรียน",((IF(T4&gt;0,(COUNTIF(D35:R35,1)*ข้อมูล!E10)/(SUM(D6:R6)),0))-หักคะแนน!O32),((IF(T4&gt;0,IF(SUM(D35:R35)&gt;AO1,T4,((SUM(D35:R35)*ข้อมูล!E10)/AO1)),"0"))-หักคะแนน!O32)),1))</f>
        <v/>
      </c>
      <c r="U35" s="73" t="str">
        <f>IF(B35="","",IF(U6&gt;0,((งาน1!K32*ข้อมูล!L3)/100),""))</f>
        <v/>
      </c>
      <c r="V35" s="73" t="str">
        <f>IF(B35="","",IF(V6&gt;0,((งาน2!K32*ข้อมูล!L4)/100),""))</f>
        <v/>
      </c>
      <c r="W35" s="73" t="str">
        <f>IF(B35="","",IF(W6&gt;0,((งาน3!K32*ข้อมูล!L5)/100),""))</f>
        <v/>
      </c>
      <c r="X35" s="73" t="str">
        <f>IF(B35="","",IF(X6&gt;0,((งาน4!K32*ข้อมูล!L6)/100),""))</f>
        <v/>
      </c>
      <c r="Y35" s="73" t="str">
        <f>IF(B35="","",IF(Y6&gt;0,((งาน5!K32*ข้อมูล!L7)/100),""))</f>
        <v/>
      </c>
      <c r="Z35" s="73" t="str">
        <f>IF(B35="","",IF(Z6&gt;0,((งาน6!K32*ข้อมูล!L8)/100),""))</f>
        <v/>
      </c>
      <c r="AA35" s="73" t="str">
        <f>IF(B35="","",IF(AA6&gt;0,((งาน7!K32*ข้อมูล!L9)/100),""))</f>
        <v/>
      </c>
      <c r="AB35" s="73" t="str">
        <f>IF(B35="","",IF(AB6&gt;0,((งาน8!K32*ข้อมูล!L10)/100),""))</f>
        <v/>
      </c>
      <c r="AC35" s="73" t="str">
        <f>IF(B35="","",IF(AC6&gt;0,((งาน9!K32*ข้อมูล!L11)/100),""))</f>
        <v/>
      </c>
      <c r="AD35" s="73" t="str">
        <f>IF(B35="","",IF(AD6&gt;0,((งาน10!K32*ข้อมูล!L12)/100),""))</f>
        <v/>
      </c>
      <c r="AE35" s="73" t="str">
        <f>IF(B35="","",IF(AE6&gt;0,((งาน11!K32*ข้อมูล!L13)/100),""))</f>
        <v/>
      </c>
      <c r="AF35" s="73" t="str">
        <f>IF(B35="","",IF(AF6&gt;0,((งาน12!K32*ข้อมูล!L14)/100),""))</f>
        <v/>
      </c>
      <c r="AG35" s="73" t="str">
        <f>IF(B35="","",IF(AG6&gt;0,((งาน13!K32*ข้อมูล!L15)/100),""))</f>
        <v/>
      </c>
      <c r="AH35" s="73" t="str">
        <f>IF(B35="","",IF(AH6&gt;0,((งาน14!K32*ข้อมูล!L16)/100),""))</f>
        <v/>
      </c>
      <c r="AI35" s="73" t="str">
        <f>IF(B35="","",IF(ข้อมูล!K17="Term Project",IF(AI6&gt;0,(('Term Project'!K32*ข้อมูล!L17)/100),""),IF(AI6&gt;0,((QUIZ!V32*คะแนน!AI6)/100),"")))</f>
        <v/>
      </c>
      <c r="AJ35" s="74" t="str">
        <f>IF(B35="","",ROUNDUP((SUM(U35:AI35)*AJ4)/SUM(U6:AI6),1))</f>
        <v/>
      </c>
      <c r="AK35" s="206"/>
      <c r="AL35" s="75" t="str">
        <f t="shared" si="2"/>
        <v/>
      </c>
      <c r="AM35" s="76" t="str">
        <f>IF(B35="","",Final!L32)</f>
        <v/>
      </c>
      <c r="AN35" s="84" t="str">
        <f t="shared" si="3"/>
        <v/>
      </c>
      <c r="AO35" s="84" t="str" cm="1">
        <f t="array" ref="AO35">_xlfn.IFS(B35="","",COUNTA(C35)&lt;1,"0",Final!E32="M","M",AK35="I","I",AK35="W","W",AN35&gt;=$AQ$7,$AP$7,AN35&gt;=$AQ$8,$AP$8,AN35&gt;=$AQ$9,$AP$9,AN35&gt;=$AQ$10,$AP$10,AN35&gt;=$AQ$11,$AP$11,AN35&gt;=$AQ$12,$AP$12,AN35&gt;=$AQ$13,$AP$13,AN35&lt;$AQ$14,$AP$14)</f>
        <v/>
      </c>
      <c r="AP35" s="217"/>
      <c r="AQ35" s="217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</row>
    <row r="36" spans="1:55" s="77" customFormat="1" ht="19.5">
      <c r="A36" s="81">
        <v>30</v>
      </c>
      <c r="B36" s="71" t="str">
        <f>IF(ข้อมูลนักศึกษา!C34=0,"",ข้อมูลนักศึกษา!C34)</f>
        <v/>
      </c>
      <c r="C36" s="82" t="str">
        <f>IF(ข้อมูลนักศึกษา!C34=0,"",VLOOKUP(B36,ข้อมูลนักศึกษา!C34:D104,2,FALSE))</f>
        <v/>
      </c>
      <c r="D36" s="71" t="str">
        <f t="array" ref="D36">IF(B36="","",IF(จิตพิสัย!E36="","",จิตพิสัย!E36))</f>
        <v/>
      </c>
      <c r="E36" s="71" t="str">
        <f t="array" ref="E36">IF(B36="","",IF(จิตพิสัย!F36="","",จิตพิสัย!F36))</f>
        <v/>
      </c>
      <c r="F36" s="71" t="str">
        <f t="array" ref="F36">IF(B36="","",IF(จิตพิสัย!G36="","",จิตพิสัย!G36))</f>
        <v/>
      </c>
      <c r="G36" s="71" t="str">
        <f t="array" ref="G36">IF(B36="","",IF(จิตพิสัย!H36="","",จิตพิสัย!H36))</f>
        <v/>
      </c>
      <c r="H36" s="71" t="str">
        <f t="array" ref="H36">IF(B36="","",IF(จิตพิสัย!I36="","",จิตพิสัย!I36))</f>
        <v/>
      </c>
      <c r="I36" s="71" t="str">
        <f t="array" ref="I36">IF(B36="","",IF(จิตพิสัย!J36="","",จิตพิสัย!J36))</f>
        <v/>
      </c>
      <c r="J36" s="71" t="str">
        <f t="array" ref="J36">IF(B36="","",IF(จิตพิสัย!K36="","",จิตพิสัย!K36))</f>
        <v/>
      </c>
      <c r="K36" s="71" t="str">
        <f t="array" ref="K36">IF(B36="","",IF(จิตพิสัย!L36="","",จิตพิสัย!L36))</f>
        <v/>
      </c>
      <c r="L36" s="71" t="str">
        <f t="array" ref="L36">IF(B36="","",IF(จิตพิสัย!M36="","",จิตพิสัย!M36))</f>
        <v/>
      </c>
      <c r="M36" s="71" t="str">
        <f t="array" ref="M36">IF(B36="","",IF(จิตพิสัย!N36="","",จิตพิสัย!N36))</f>
        <v/>
      </c>
      <c r="N36" s="71" t="str">
        <f t="array" ref="N36">IF(B36="","",IF(จิตพิสัย!O36="","",จิตพิสัย!O36))</f>
        <v/>
      </c>
      <c r="O36" s="71" t="str">
        <f t="array" ref="O36">IF(B36="","",IF(จิตพิสัย!P36="","",จิตพิสัย!P36))</f>
        <v/>
      </c>
      <c r="P36" s="71" t="str">
        <f t="array" ref="P36">IF(B36="","",IF(จิตพิสัย!Q36="","",จิตพิสัย!Q36))</f>
        <v/>
      </c>
      <c r="Q36" s="71" t="str">
        <f t="array" ref="Q36">IF(B36="","",IF(จิตพิสัย!R36="","",จิตพิสัย!R36))</f>
        <v/>
      </c>
      <c r="R36" s="71" t="str">
        <f t="array" ref="R36">IF(B36="","",IF(จิตพิสัย!S36="","",จิตพิสัย!S36))</f>
        <v/>
      </c>
      <c r="S36" s="71" t="str">
        <f t="shared" si="4"/>
        <v/>
      </c>
      <c r="T36" s="72" t="str">
        <f>IF(B36="","",ROUNDUP(IF(ข้อมูล!D10="เข้าเรียน",((IF(T4&gt;0,(COUNTIF(D36:R36,1)*ข้อมูล!E10)/(SUM(D6:R6)),0))-หักคะแนน!O33),((IF(T4&gt;0,IF(SUM(D36:R36)&gt;AO1,T4,((SUM(D36:R36)*ข้อมูล!E10)/AO1)),"0"))-หักคะแนน!O33)),1))</f>
        <v/>
      </c>
      <c r="U36" s="73" t="str">
        <f>IF(B36="","",IF(U6&gt;0,((งาน1!K33*ข้อมูล!L3)/100),""))</f>
        <v/>
      </c>
      <c r="V36" s="73" t="str">
        <f>IF(B36="","",IF(V6&gt;0,((งาน2!K33*ข้อมูล!L4)/100),""))</f>
        <v/>
      </c>
      <c r="W36" s="73" t="str">
        <f>IF(B36="","",IF(W6&gt;0,((งาน3!K33*ข้อมูล!L5)/100),""))</f>
        <v/>
      </c>
      <c r="X36" s="73" t="str">
        <f>IF(B36="","",IF(X6&gt;0,((งาน4!K33*ข้อมูล!L6)/100),""))</f>
        <v/>
      </c>
      <c r="Y36" s="73" t="str">
        <f>IF(B36="","",IF(Y6&gt;0,((งาน5!K33*ข้อมูล!L7)/100),""))</f>
        <v/>
      </c>
      <c r="Z36" s="73" t="str">
        <f>IF(B36="","",IF(Z6&gt;0,((งาน6!K33*ข้อมูล!L8)/100),""))</f>
        <v/>
      </c>
      <c r="AA36" s="73" t="str">
        <f>IF(B36="","",IF(AA6&gt;0,((งาน7!K33*ข้อมูล!L9)/100),""))</f>
        <v/>
      </c>
      <c r="AB36" s="73" t="str">
        <f>IF(B36="","",IF(AB6&gt;0,((งาน8!K33*ข้อมูล!L10)/100),""))</f>
        <v/>
      </c>
      <c r="AC36" s="73" t="str">
        <f>IF(B36="","",IF(AC6&gt;0,((งาน9!K33*ข้อมูล!L11)/100),""))</f>
        <v/>
      </c>
      <c r="AD36" s="73" t="str">
        <f>IF(B36="","",IF(AD6&gt;0,((งาน10!K33*ข้อมูล!L12)/100),""))</f>
        <v/>
      </c>
      <c r="AE36" s="73" t="str">
        <f>IF(B36="","",IF(AE6&gt;0,((งาน11!K33*ข้อมูล!L13)/100),""))</f>
        <v/>
      </c>
      <c r="AF36" s="73" t="str">
        <f>IF(B36="","",IF(AF6&gt;0,((งาน12!K33*ข้อมูล!L14)/100),""))</f>
        <v/>
      </c>
      <c r="AG36" s="73" t="str">
        <f>IF(B36="","",IF(AG6&gt;0,((งาน13!K33*ข้อมูล!L15)/100),""))</f>
        <v/>
      </c>
      <c r="AH36" s="73" t="str">
        <f>IF(B36="","",IF(AH6&gt;0,((งาน14!K33*ข้อมูล!L16)/100),""))</f>
        <v/>
      </c>
      <c r="AI36" s="73" t="str">
        <f>IF(B36="","",IF(ข้อมูล!K17="Term Project",IF(AI6&gt;0,(('Term Project'!K33*ข้อมูล!L17)/100),""),IF(AI6&gt;0,((QUIZ!V33*คะแนน!AI6)/100),"")))</f>
        <v/>
      </c>
      <c r="AJ36" s="74" t="str">
        <f>IF(B36="","",ROUNDUP((SUM(U36:AI36)*AJ4)/SUM(U6:AI6),1))</f>
        <v/>
      </c>
      <c r="AK36" s="206"/>
      <c r="AL36" s="75" t="str">
        <f t="shared" si="2"/>
        <v/>
      </c>
      <c r="AM36" s="76" t="str">
        <f>IF(B36="","",Final!L33)</f>
        <v/>
      </c>
      <c r="AN36" s="84" t="str">
        <f t="shared" si="3"/>
        <v/>
      </c>
      <c r="AO36" s="84" t="str" cm="1">
        <f t="array" ref="AO36">_xlfn.IFS(B36="","",COUNTA(C36)&lt;1,"0",Final!E33="M","M",AK36="I","I",AK36="W","W",AN36&gt;=$AQ$7,$AP$7,AN36&gt;=$AQ$8,$AP$8,AN36&gt;=$AQ$9,$AP$9,AN36&gt;=$AQ$10,$AP$10,AN36&gt;=$AQ$11,$AP$11,AN36&gt;=$AQ$12,$AP$12,AN36&gt;=$AQ$13,$AP$13,AN36&lt;$AQ$14,$AP$14)</f>
        <v/>
      </c>
      <c r="AP36" s="217"/>
      <c r="AQ36" s="217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</row>
    <row r="37" spans="1:55" s="77" customFormat="1" ht="19.5">
      <c r="A37" s="81">
        <v>31</v>
      </c>
      <c r="B37" s="71" t="str">
        <f>IF(ข้อมูลนักศึกษา!C35=0,"",ข้อมูลนักศึกษา!C35)</f>
        <v/>
      </c>
      <c r="C37" s="82" t="str">
        <f>IF(ข้อมูลนักศึกษา!C35=0,"",VLOOKUP(B37,ข้อมูลนักศึกษา!C35:D105,2,FALSE))</f>
        <v/>
      </c>
      <c r="D37" s="71" t="str">
        <f t="array" ref="D37">IF(B37="","",IF(จิตพิสัย!E37="","",จิตพิสัย!E37))</f>
        <v/>
      </c>
      <c r="E37" s="71" t="str">
        <f t="array" ref="E37">IF(B37="","",IF(จิตพิสัย!F37="","",จิตพิสัย!F37))</f>
        <v/>
      </c>
      <c r="F37" s="71" t="str">
        <f t="array" ref="F37">IF(B37="","",IF(จิตพิสัย!G37="","",จิตพิสัย!G37))</f>
        <v/>
      </c>
      <c r="G37" s="71" t="str">
        <f t="array" ref="G37">IF(B37="","",IF(จิตพิสัย!H37="","",จิตพิสัย!H37))</f>
        <v/>
      </c>
      <c r="H37" s="71" t="str">
        <f t="array" ref="H37">IF(B37="","",IF(จิตพิสัย!I37="","",จิตพิสัย!I37))</f>
        <v/>
      </c>
      <c r="I37" s="71" t="str">
        <f t="array" ref="I37">IF(B37="","",IF(จิตพิสัย!J37="","",จิตพิสัย!J37))</f>
        <v/>
      </c>
      <c r="J37" s="71" t="str">
        <f t="array" ref="J37">IF(B37="","",IF(จิตพิสัย!K37="","",จิตพิสัย!K37))</f>
        <v/>
      </c>
      <c r="K37" s="71" t="str">
        <f t="array" ref="K37">IF(B37="","",IF(จิตพิสัย!L37="","",จิตพิสัย!L37))</f>
        <v/>
      </c>
      <c r="L37" s="71" t="str">
        <f t="array" ref="L37">IF(B37="","",IF(จิตพิสัย!M37="","",จิตพิสัย!M37))</f>
        <v/>
      </c>
      <c r="M37" s="71" t="str">
        <f t="array" ref="M37">IF(B37="","",IF(จิตพิสัย!N37="","",จิตพิสัย!N37))</f>
        <v/>
      </c>
      <c r="N37" s="71" t="str">
        <f t="array" ref="N37">IF(B37="","",IF(จิตพิสัย!O37="","",จิตพิสัย!O37))</f>
        <v/>
      </c>
      <c r="O37" s="71" t="str">
        <f t="array" ref="O37">IF(B37="","",IF(จิตพิสัย!P37="","",จิตพิสัย!P37))</f>
        <v/>
      </c>
      <c r="P37" s="71" t="str">
        <f t="array" ref="P37">IF(B37="","",IF(จิตพิสัย!Q37="","",จิตพิสัย!Q37))</f>
        <v/>
      </c>
      <c r="Q37" s="71" t="str">
        <f t="array" ref="Q37">IF(B37="","",IF(จิตพิสัย!R37="","",จิตพิสัย!R37))</f>
        <v/>
      </c>
      <c r="R37" s="71" t="str">
        <f t="array" ref="R37">IF(B37="","",IF(จิตพิสัย!S37="","",จิตพิสัย!S37))</f>
        <v/>
      </c>
      <c r="S37" s="71" t="str">
        <f t="shared" si="4"/>
        <v/>
      </c>
      <c r="T37" s="72" t="str">
        <f>IF(B37="","",ROUNDUP(IF(ข้อมูล!D10="เข้าเรียน",((IF(T4&gt;0,(COUNTIF(D37:R37,1)*ข้อมูล!E10)/(SUM(D6:R6)),0))-หักคะแนน!O34),((IF(T4&gt;0,IF(SUM(D37:R37)&gt;AO1,T4,((SUM(D37:R37)*ข้อมูล!E10)/AO1)),"0"))-หักคะแนน!O34)),1))</f>
        <v/>
      </c>
      <c r="U37" s="73" t="str">
        <f>IF(B37="","",IF(U6&gt;0,((งาน1!K34*ข้อมูล!L3)/100),""))</f>
        <v/>
      </c>
      <c r="V37" s="73" t="str">
        <f>IF(B37="","",IF(V6&gt;0,((งาน2!K34*ข้อมูล!L4)/100),""))</f>
        <v/>
      </c>
      <c r="W37" s="73" t="str">
        <f>IF(B37="","",IF(W6&gt;0,((งาน3!K34*ข้อมูล!L5)/100),""))</f>
        <v/>
      </c>
      <c r="X37" s="73" t="str">
        <f>IF(B37="","",IF(X6&gt;0,((งาน4!K34*ข้อมูล!L6)/100),""))</f>
        <v/>
      </c>
      <c r="Y37" s="73" t="str">
        <f>IF(B37="","",IF(Y6&gt;0,((งาน5!K34*ข้อมูล!L7)/100),""))</f>
        <v/>
      </c>
      <c r="Z37" s="73" t="str">
        <f>IF(B37="","",IF(Z6&gt;0,((งาน6!K34*ข้อมูล!L8)/100),""))</f>
        <v/>
      </c>
      <c r="AA37" s="73" t="str">
        <f>IF(B37="","",IF(AA6&gt;0,((งาน7!K34*ข้อมูล!L9)/100),""))</f>
        <v/>
      </c>
      <c r="AB37" s="73" t="str">
        <f>IF(B37="","",IF(AB6&gt;0,((งาน8!K34*ข้อมูล!L10)/100),""))</f>
        <v/>
      </c>
      <c r="AC37" s="73" t="str">
        <f>IF(B37="","",IF(AC6&gt;0,((งาน9!K34*ข้อมูล!L11)/100),""))</f>
        <v/>
      </c>
      <c r="AD37" s="73" t="str">
        <f>IF(B37="","",IF(AD6&gt;0,((งาน10!K34*ข้อมูล!L12)/100),""))</f>
        <v/>
      </c>
      <c r="AE37" s="73" t="str">
        <f>IF(B37="","",IF(AE6&gt;0,((งาน11!K34*ข้อมูล!L13)/100),""))</f>
        <v/>
      </c>
      <c r="AF37" s="73" t="str">
        <f>IF(B37="","",IF(AF6&gt;0,((งาน12!K34*ข้อมูล!L14)/100),""))</f>
        <v/>
      </c>
      <c r="AG37" s="73" t="str">
        <f>IF(B37="","",IF(AG6&gt;0,((งาน13!K34*ข้อมูล!L15)/100),""))</f>
        <v/>
      </c>
      <c r="AH37" s="73" t="str">
        <f>IF(B37="","",IF(AH6&gt;0,((งาน14!K34*ข้อมูล!L16)/100),""))</f>
        <v/>
      </c>
      <c r="AI37" s="73" t="str">
        <f>IF(B37="","",IF(ข้อมูล!K17="Term Project",IF(AI6&gt;0,(('Term Project'!K34*ข้อมูล!L17)/100),""),IF(AI6&gt;0,((QUIZ!V34*คะแนน!AI6)/100),"")))</f>
        <v/>
      </c>
      <c r="AJ37" s="74" t="str">
        <f>IF(B37="","",ROUNDUP((SUM(U37:AI37)*AJ4)/SUM(U6:AI6),1))</f>
        <v/>
      </c>
      <c r="AK37" s="206"/>
      <c r="AL37" s="75" t="str">
        <f t="shared" si="2"/>
        <v/>
      </c>
      <c r="AM37" s="76" t="str">
        <f>IF(B37="","",Final!L34)</f>
        <v/>
      </c>
      <c r="AN37" s="84" t="str">
        <f t="shared" si="3"/>
        <v/>
      </c>
      <c r="AO37" s="84" t="str" cm="1">
        <f t="array" ref="AO37">_xlfn.IFS(B37="","",COUNTA(C37)&lt;1,"0",Final!E34="M","M",AK37="I","I",AK37="W","W",AN37&gt;=$AQ$7,$AP$7,AN37&gt;=$AQ$8,$AP$8,AN37&gt;=$AQ$9,$AP$9,AN37&gt;=$AQ$10,$AP$10,AN37&gt;=$AQ$11,$AP$11,AN37&gt;=$AQ$12,$AP$12,AN37&gt;=$AQ$13,$AP$13,AN37&lt;$AQ$14,$AP$14)</f>
        <v/>
      </c>
      <c r="AP37" s="217"/>
      <c r="AQ37" s="217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</row>
    <row r="38" spans="1:55" s="77" customFormat="1" ht="19.5">
      <c r="A38" s="81">
        <v>32</v>
      </c>
      <c r="B38" s="71" t="str">
        <f>IF(ข้อมูลนักศึกษา!C36=0,"",ข้อมูลนักศึกษา!C36)</f>
        <v/>
      </c>
      <c r="C38" s="82" t="str">
        <f>IF(ข้อมูลนักศึกษา!C36=0,"",VLOOKUP(B38,ข้อมูลนักศึกษา!C36:D106,2,FALSE))</f>
        <v/>
      </c>
      <c r="D38" s="71" t="str">
        <f t="array" ref="D38">IF(B38="","",IF(จิตพิสัย!E38="","",จิตพิสัย!E38))</f>
        <v/>
      </c>
      <c r="E38" s="71" t="str">
        <f t="array" ref="E38">IF(B38="","",IF(จิตพิสัย!F38="","",จิตพิสัย!F38))</f>
        <v/>
      </c>
      <c r="F38" s="71" t="str">
        <f t="array" ref="F38">IF(B38="","",IF(จิตพิสัย!G38="","",จิตพิสัย!G38))</f>
        <v/>
      </c>
      <c r="G38" s="71" t="str">
        <f t="array" ref="G38">IF(B38="","",IF(จิตพิสัย!H38="","",จิตพิสัย!H38))</f>
        <v/>
      </c>
      <c r="H38" s="71" t="str">
        <f t="array" ref="H38">IF(B38="","",IF(จิตพิสัย!I38="","",จิตพิสัย!I38))</f>
        <v/>
      </c>
      <c r="I38" s="71" t="str">
        <f t="array" ref="I38">IF(B38="","",IF(จิตพิสัย!J38="","",จิตพิสัย!J38))</f>
        <v/>
      </c>
      <c r="J38" s="71" t="str">
        <f t="array" ref="J38">IF(B38="","",IF(จิตพิสัย!K38="","",จิตพิสัย!K38))</f>
        <v/>
      </c>
      <c r="K38" s="71" t="str">
        <f t="array" ref="K38">IF(B38="","",IF(จิตพิสัย!L38="","",จิตพิสัย!L38))</f>
        <v/>
      </c>
      <c r="L38" s="71" t="str">
        <f t="array" ref="L38">IF(B38="","",IF(จิตพิสัย!M38="","",จิตพิสัย!M38))</f>
        <v/>
      </c>
      <c r="M38" s="71" t="str">
        <f t="array" ref="M38">IF(B38="","",IF(จิตพิสัย!N38="","",จิตพิสัย!N38))</f>
        <v/>
      </c>
      <c r="N38" s="71" t="str">
        <f t="array" ref="N38">IF(B38="","",IF(จิตพิสัย!O38="","",จิตพิสัย!O38))</f>
        <v/>
      </c>
      <c r="O38" s="71" t="str">
        <f t="array" ref="O38">IF(B38="","",IF(จิตพิสัย!P38="","",จิตพิสัย!P38))</f>
        <v/>
      </c>
      <c r="P38" s="71" t="str">
        <f t="array" ref="P38">IF(B38="","",IF(จิตพิสัย!Q38="","",จิตพิสัย!Q38))</f>
        <v/>
      </c>
      <c r="Q38" s="71" t="str">
        <f t="array" ref="Q38">IF(B38="","",IF(จิตพิสัย!R38="","",จิตพิสัย!R38))</f>
        <v/>
      </c>
      <c r="R38" s="71" t="str">
        <f t="array" ref="R38">IF(B38="","",IF(จิตพิสัย!S38="","",จิตพิสัย!S38))</f>
        <v/>
      </c>
      <c r="S38" s="71" t="str">
        <f t="shared" si="4"/>
        <v/>
      </c>
      <c r="T38" s="72" t="str">
        <f>IF(B38="","",ROUNDUP(IF(ข้อมูล!D10="เข้าเรียน",((IF(T4&gt;0,(COUNTIF(D38:R38,1)*ข้อมูล!E10)/(SUM(D6:R6)),0))-หักคะแนน!O35),((IF(T4&gt;0,IF(SUM(D38:R38)&gt;AO1,T4,((SUM(D38:R38)*ข้อมูล!E10)/AO1)),"0"))-หักคะแนน!O35)),1))</f>
        <v/>
      </c>
      <c r="U38" s="73" t="str">
        <f>IF(B38="","",IF(U6&gt;0,((งาน1!K35*ข้อมูล!L3)/100),""))</f>
        <v/>
      </c>
      <c r="V38" s="73" t="str">
        <f>IF(B38="","",IF(V6&gt;0,((งาน2!K35*ข้อมูล!L4)/100),""))</f>
        <v/>
      </c>
      <c r="W38" s="73" t="str">
        <f>IF(B38="","",IF(W6&gt;0,((งาน3!K35*ข้อมูล!L5)/100),""))</f>
        <v/>
      </c>
      <c r="X38" s="73" t="str">
        <f>IF(B38="","",IF(X6&gt;0,((งาน4!K35*ข้อมูล!L6)/100),""))</f>
        <v/>
      </c>
      <c r="Y38" s="73" t="str">
        <f>IF(B38="","",IF(Y6&gt;0,((งาน5!K35*ข้อมูล!L7)/100),""))</f>
        <v/>
      </c>
      <c r="Z38" s="73" t="str">
        <f>IF(B38="","",IF(Z6&gt;0,((งาน6!K35*ข้อมูล!L8)/100),""))</f>
        <v/>
      </c>
      <c r="AA38" s="73" t="str">
        <f>IF(B38="","",IF(AA6&gt;0,((งาน7!K35*ข้อมูล!L9)/100),""))</f>
        <v/>
      </c>
      <c r="AB38" s="73" t="str">
        <f>IF(B38="","",IF(AB6&gt;0,((งาน8!K35*ข้อมูล!L10)/100),""))</f>
        <v/>
      </c>
      <c r="AC38" s="73" t="str">
        <f>IF(B38="","",IF(AC6&gt;0,((งาน9!K35*ข้อมูล!L11)/100),""))</f>
        <v/>
      </c>
      <c r="AD38" s="73" t="str">
        <f>IF(B38="","",IF(AD6&gt;0,((งาน10!K35*ข้อมูล!L12)/100),""))</f>
        <v/>
      </c>
      <c r="AE38" s="73" t="str">
        <f>IF(B38="","",IF(AE6&gt;0,((งาน11!K35*ข้อมูล!L13)/100),""))</f>
        <v/>
      </c>
      <c r="AF38" s="73" t="str">
        <f>IF(B38="","",IF(AF6&gt;0,((งาน12!K35*ข้อมูล!L14)/100),""))</f>
        <v/>
      </c>
      <c r="AG38" s="73" t="str">
        <f>IF(B38="","",IF(AG6&gt;0,((งาน13!K35*ข้อมูล!L15)/100),""))</f>
        <v/>
      </c>
      <c r="AH38" s="73" t="str">
        <f>IF(B38="","",IF(AH6&gt;0,((งาน14!K35*ข้อมูล!L16)/100),""))</f>
        <v/>
      </c>
      <c r="AI38" s="73" t="str">
        <f>IF(B38="","",IF(ข้อมูล!K17="Term Project",IF(AI6&gt;0,(('Term Project'!K35*ข้อมูล!L17)/100),""),IF(AI6&gt;0,((QUIZ!V35*คะแนน!AI6)/100),"")))</f>
        <v/>
      </c>
      <c r="AJ38" s="74" t="str">
        <f>IF(B38="","",ROUNDUP((SUM(U38:AI38)*AJ4)/SUM(U6:AI6),1))</f>
        <v/>
      </c>
      <c r="AK38" s="206"/>
      <c r="AL38" s="75" t="str">
        <f t="shared" si="2"/>
        <v/>
      </c>
      <c r="AM38" s="76" t="str">
        <f>IF(B38="","",Final!L35)</f>
        <v/>
      </c>
      <c r="AN38" s="84" t="str">
        <f t="shared" si="3"/>
        <v/>
      </c>
      <c r="AO38" s="84" t="str" cm="1">
        <f t="array" ref="AO38">_xlfn.IFS(B38="","",COUNTA(C38)&lt;1,"0",Final!E35="M","M",AK38="I","I",AK38="W","W",AN38&gt;=$AQ$7,$AP$7,AN38&gt;=$AQ$8,$AP$8,AN38&gt;=$AQ$9,$AP$9,AN38&gt;=$AQ$10,$AP$10,AN38&gt;=$AQ$11,$AP$11,AN38&gt;=$AQ$12,$AP$12,AN38&gt;=$AQ$13,$AP$13,AN38&lt;$AQ$14,$AP$14)</f>
        <v/>
      </c>
      <c r="AP38" s="217"/>
      <c r="AQ38" s="217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</row>
    <row r="39" spans="1:55" s="77" customFormat="1" ht="19.5">
      <c r="A39" s="81">
        <v>33</v>
      </c>
      <c r="B39" s="71" t="str">
        <f>IF(ข้อมูลนักศึกษา!C37=0,"",ข้อมูลนักศึกษา!C37)</f>
        <v/>
      </c>
      <c r="C39" s="82" t="str">
        <f>IF(ข้อมูลนักศึกษา!C37=0,"",VLOOKUP(B39,ข้อมูลนักศึกษา!C37:D107,2,FALSE))</f>
        <v/>
      </c>
      <c r="D39" s="71" t="str">
        <f t="array" ref="D39">IF(B39="","",IF(จิตพิสัย!E39="","",จิตพิสัย!E39))</f>
        <v/>
      </c>
      <c r="E39" s="71" t="str">
        <f t="array" ref="E39">IF(B39="","",IF(จิตพิสัย!F39="","",จิตพิสัย!F39))</f>
        <v/>
      </c>
      <c r="F39" s="71" t="str">
        <f t="array" ref="F39">IF(B39="","",IF(จิตพิสัย!G39="","",จิตพิสัย!G39))</f>
        <v/>
      </c>
      <c r="G39" s="71" t="str">
        <f t="array" ref="G39">IF(B39="","",IF(จิตพิสัย!H39="","",จิตพิสัย!H39))</f>
        <v/>
      </c>
      <c r="H39" s="71" t="str">
        <f t="array" ref="H39">IF(B39="","",IF(จิตพิสัย!I39="","",จิตพิสัย!I39))</f>
        <v/>
      </c>
      <c r="I39" s="71" t="str">
        <f t="array" ref="I39">IF(B39="","",IF(จิตพิสัย!J39="","",จิตพิสัย!J39))</f>
        <v/>
      </c>
      <c r="J39" s="71" t="str">
        <f t="array" ref="J39">IF(B39="","",IF(จิตพิสัย!K39="","",จิตพิสัย!K39))</f>
        <v/>
      </c>
      <c r="K39" s="71" t="str">
        <f t="array" ref="K39">IF(B39="","",IF(จิตพิสัย!L39="","",จิตพิสัย!L39))</f>
        <v/>
      </c>
      <c r="L39" s="71" t="str">
        <f t="array" ref="L39">IF(B39="","",IF(จิตพิสัย!M39="","",จิตพิสัย!M39))</f>
        <v/>
      </c>
      <c r="M39" s="71" t="str">
        <f t="array" ref="M39">IF(B39="","",IF(จิตพิสัย!N39="","",จิตพิสัย!N39))</f>
        <v/>
      </c>
      <c r="N39" s="71" t="str">
        <f t="array" ref="N39">IF(B39="","",IF(จิตพิสัย!O39="","",จิตพิสัย!O39))</f>
        <v/>
      </c>
      <c r="O39" s="71" t="str">
        <f t="array" ref="O39">IF(B39="","",IF(จิตพิสัย!P39="","",จิตพิสัย!P39))</f>
        <v/>
      </c>
      <c r="P39" s="71" t="str">
        <f t="array" ref="P39">IF(B39="","",IF(จิตพิสัย!Q39="","",จิตพิสัย!Q39))</f>
        <v/>
      </c>
      <c r="Q39" s="71" t="str">
        <f t="array" ref="Q39">IF(B39="","",IF(จิตพิสัย!R39="","",จิตพิสัย!R39))</f>
        <v/>
      </c>
      <c r="R39" s="71" t="str">
        <f t="array" ref="R39">IF(B39="","",IF(จิตพิสัย!S39="","",จิตพิสัย!S39))</f>
        <v/>
      </c>
      <c r="S39" s="71" t="str">
        <f t="shared" si="4"/>
        <v/>
      </c>
      <c r="T39" s="72" t="str">
        <f>IF(B39="","",ROUNDUP(IF(ข้อมูล!D10="เข้าเรียน",((IF(T4&gt;0,(COUNTIF(D39:R39,1)*ข้อมูล!E10)/(SUM(D6:R6)),0))-หักคะแนน!O36),((IF(T4&gt;0,IF(SUM(D39:R39)&gt;AO1,T4,((SUM(D39:R39)*ข้อมูล!E10)/AO1)),"0"))-หักคะแนน!O36)),1))</f>
        <v/>
      </c>
      <c r="U39" s="73" t="str">
        <f>IF(B39="","",IF(U6&gt;0,((งาน1!K36*ข้อมูล!L3)/100),""))</f>
        <v/>
      </c>
      <c r="V39" s="73" t="str">
        <f>IF(B39="","",IF(V6&gt;0,((งาน2!K36*ข้อมูล!L4)/100),""))</f>
        <v/>
      </c>
      <c r="W39" s="73" t="str">
        <f>IF(B39="","",IF(W6&gt;0,((งาน3!K36*ข้อมูล!L5)/100),""))</f>
        <v/>
      </c>
      <c r="X39" s="73" t="str">
        <f>IF(B39="","",IF(X6&gt;0,((งาน4!K36*ข้อมูล!L6)/100),""))</f>
        <v/>
      </c>
      <c r="Y39" s="73" t="str">
        <f>IF(B39="","",IF(Y6&gt;0,((งาน5!K36*ข้อมูล!L7)/100),""))</f>
        <v/>
      </c>
      <c r="Z39" s="73" t="str">
        <f>IF(B39="","",IF(Z6&gt;0,((งาน6!K36*ข้อมูล!L8)/100),""))</f>
        <v/>
      </c>
      <c r="AA39" s="73" t="str">
        <f>IF(B39="","",IF(AA6&gt;0,((งาน7!K36*ข้อมูล!L9)/100),""))</f>
        <v/>
      </c>
      <c r="AB39" s="73" t="str">
        <f>IF(B39="","",IF(AB6&gt;0,((งาน8!K36*ข้อมูล!L10)/100),""))</f>
        <v/>
      </c>
      <c r="AC39" s="73" t="str">
        <f>IF(B39="","",IF(AC6&gt;0,((งาน9!K36*ข้อมูล!L11)/100),""))</f>
        <v/>
      </c>
      <c r="AD39" s="73" t="str">
        <f>IF(B39="","",IF(AD6&gt;0,((งาน10!K36*ข้อมูล!L12)/100),""))</f>
        <v/>
      </c>
      <c r="AE39" s="73" t="str">
        <f>IF(B39="","",IF(AE6&gt;0,((งาน11!K36*ข้อมูล!L13)/100),""))</f>
        <v/>
      </c>
      <c r="AF39" s="73" t="str">
        <f>IF(B39="","",IF(AF6&gt;0,((งาน12!K36*ข้อมูล!L14)/100),""))</f>
        <v/>
      </c>
      <c r="AG39" s="73" t="str">
        <f>IF(B39="","",IF(AG6&gt;0,((งาน13!K36*ข้อมูล!L15)/100),""))</f>
        <v/>
      </c>
      <c r="AH39" s="73" t="str">
        <f>IF(B39="","",IF(AH6&gt;0,((งาน14!K36*ข้อมูล!L16)/100),""))</f>
        <v/>
      </c>
      <c r="AI39" s="73" t="str">
        <f>IF(B39="","",IF(ข้อมูล!K17="Term Project",IF(AI6&gt;0,(('Term Project'!K36*ข้อมูล!L17)/100),""),IF(AI6&gt;0,((QUIZ!V36*คะแนน!AI6)/100),"")))</f>
        <v/>
      </c>
      <c r="AJ39" s="74" t="str">
        <f>IF(B39="","",ROUNDUP((SUM(U39:AI39)*AJ4)/SUM(U6:AI6),1))</f>
        <v/>
      </c>
      <c r="AK39" s="206"/>
      <c r="AL39" s="75" t="str">
        <f t="shared" si="2"/>
        <v/>
      </c>
      <c r="AM39" s="76" t="str">
        <f>IF(B39="","",Final!L36)</f>
        <v/>
      </c>
      <c r="AN39" s="84" t="str">
        <f t="shared" si="3"/>
        <v/>
      </c>
      <c r="AO39" s="84" t="str" cm="1">
        <f t="array" ref="AO39">_xlfn.IFS(B39="","",COUNTA(C39)&lt;1,"0",Final!E36="M","M",AK39="I","I",AK39="W","W",AN39&gt;=$AQ$7,$AP$7,AN39&gt;=$AQ$8,$AP$8,AN39&gt;=$AQ$9,$AP$9,AN39&gt;=$AQ$10,$AP$10,AN39&gt;=$AQ$11,$AP$11,AN39&gt;=$AQ$12,$AP$12,AN39&gt;=$AQ$13,$AP$13,AN39&lt;$AQ$14,$AP$14)</f>
        <v/>
      </c>
      <c r="AP39" s="217"/>
      <c r="AQ39" s="217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</row>
    <row r="40" spans="1:55" s="77" customFormat="1" ht="19.5">
      <c r="A40" s="81">
        <v>34</v>
      </c>
      <c r="B40" s="71" t="str">
        <f>IF(ข้อมูลนักศึกษา!C38=0,"",ข้อมูลนักศึกษา!C38)</f>
        <v/>
      </c>
      <c r="C40" s="82" t="str">
        <f>IF(ข้อมูลนักศึกษา!C38=0,"",VLOOKUP(B40,ข้อมูลนักศึกษา!C38:D108,2,FALSE))</f>
        <v/>
      </c>
      <c r="D40" s="71" t="str">
        <f t="array" ref="D40">IF(B40="","",IF(จิตพิสัย!E40="","",จิตพิสัย!E40))</f>
        <v/>
      </c>
      <c r="E40" s="71" t="str">
        <f t="array" ref="E40">IF(B40="","",IF(จิตพิสัย!F40="","",จิตพิสัย!F40))</f>
        <v/>
      </c>
      <c r="F40" s="71" t="str">
        <f t="array" ref="F40">IF(B40="","",IF(จิตพิสัย!G40="","",จิตพิสัย!G40))</f>
        <v/>
      </c>
      <c r="G40" s="71" t="str">
        <f t="array" ref="G40">IF(B40="","",IF(จิตพิสัย!H40="","",จิตพิสัย!H40))</f>
        <v/>
      </c>
      <c r="H40" s="71" t="str">
        <f t="array" ref="H40">IF(B40="","",IF(จิตพิสัย!I40="","",จิตพิสัย!I40))</f>
        <v/>
      </c>
      <c r="I40" s="71" t="str">
        <f t="array" ref="I40">IF(B40="","",IF(จิตพิสัย!J40="","",จิตพิสัย!J40))</f>
        <v/>
      </c>
      <c r="J40" s="71" t="str">
        <f t="array" ref="J40">IF(B40="","",IF(จิตพิสัย!K40="","",จิตพิสัย!K40))</f>
        <v/>
      </c>
      <c r="K40" s="71" t="str">
        <f t="array" ref="K40">IF(B40="","",IF(จิตพิสัย!L40="","",จิตพิสัย!L40))</f>
        <v/>
      </c>
      <c r="L40" s="71" t="str">
        <f t="array" ref="L40">IF(B40="","",IF(จิตพิสัย!M40="","",จิตพิสัย!M40))</f>
        <v/>
      </c>
      <c r="M40" s="71" t="str">
        <f t="array" ref="M40">IF(B40="","",IF(จิตพิสัย!N40="","",จิตพิสัย!N40))</f>
        <v/>
      </c>
      <c r="N40" s="71" t="str">
        <f t="array" ref="N40">IF(B40="","",IF(จิตพิสัย!O40="","",จิตพิสัย!O40))</f>
        <v/>
      </c>
      <c r="O40" s="71" t="str">
        <f t="array" ref="O40">IF(B40="","",IF(จิตพิสัย!P40="","",จิตพิสัย!P40))</f>
        <v/>
      </c>
      <c r="P40" s="71" t="str">
        <f t="array" ref="P40">IF(B40="","",IF(จิตพิสัย!Q40="","",จิตพิสัย!Q40))</f>
        <v/>
      </c>
      <c r="Q40" s="71" t="str">
        <f t="array" ref="Q40">IF(B40="","",IF(จิตพิสัย!R40="","",จิตพิสัย!R40))</f>
        <v/>
      </c>
      <c r="R40" s="71" t="str">
        <f t="array" ref="R40">IF(B40="","",IF(จิตพิสัย!S40="","",จิตพิสัย!S40))</f>
        <v/>
      </c>
      <c r="S40" s="71" t="str">
        <f t="shared" si="4"/>
        <v/>
      </c>
      <c r="T40" s="72" t="str">
        <f>IF(B40="","",ROUNDUP(IF(ข้อมูล!D10="เข้าเรียน",((IF(T4&gt;0,(COUNTIF(D40:R40,1)*ข้อมูล!E10)/(SUM(D6:R6)),0))-หักคะแนน!O37),((IF(T4&gt;0,IF(SUM(D40:R40)&gt;AO1,T4,((SUM(D40:R40)*ข้อมูล!E10)/AO1)),"0"))-หักคะแนน!O37)),1))</f>
        <v/>
      </c>
      <c r="U40" s="73" t="str">
        <f>IF(B40="","",IF(U6&gt;0,((งาน1!K37*ข้อมูล!L3)/100),""))</f>
        <v/>
      </c>
      <c r="V40" s="73" t="str">
        <f>IF(B40="","",IF(V6&gt;0,((งาน2!K37*ข้อมูล!L4)/100),""))</f>
        <v/>
      </c>
      <c r="W40" s="73" t="str">
        <f>IF(B40="","",IF(W6&gt;0,((งาน3!K37*ข้อมูล!L5)/100),""))</f>
        <v/>
      </c>
      <c r="X40" s="73" t="str">
        <f>IF(B40="","",IF(X6&gt;0,((งาน4!K37*ข้อมูล!L6)/100),""))</f>
        <v/>
      </c>
      <c r="Y40" s="73" t="str">
        <f>IF(B40="","",IF(Y6&gt;0,((งาน5!K37*ข้อมูล!L7)/100),""))</f>
        <v/>
      </c>
      <c r="Z40" s="73" t="str">
        <f>IF(B40="","",IF(Z6&gt;0,((งาน6!K37*ข้อมูล!L8)/100),""))</f>
        <v/>
      </c>
      <c r="AA40" s="73" t="str">
        <f>IF(B40="","",IF(AA6&gt;0,((งาน7!K37*ข้อมูล!L9)/100),""))</f>
        <v/>
      </c>
      <c r="AB40" s="73" t="str">
        <f>IF(B40="","",IF(AB6&gt;0,((งาน8!K37*ข้อมูล!L10)/100),""))</f>
        <v/>
      </c>
      <c r="AC40" s="73" t="str">
        <f>IF(B40="","",IF(AC6&gt;0,((งาน9!K37*ข้อมูล!L11)/100),""))</f>
        <v/>
      </c>
      <c r="AD40" s="73" t="str">
        <f>IF(B40="","",IF(AD6&gt;0,((งาน10!K37*ข้อมูล!L12)/100),""))</f>
        <v/>
      </c>
      <c r="AE40" s="73" t="str">
        <f>IF(B40="","",IF(AE6&gt;0,((งาน11!K37*ข้อมูล!L13)/100),""))</f>
        <v/>
      </c>
      <c r="AF40" s="73" t="str">
        <f>IF(B40="","",IF(AF6&gt;0,((งาน12!K37*ข้อมูล!L14)/100),""))</f>
        <v/>
      </c>
      <c r="AG40" s="73" t="str">
        <f>IF(B40="","",IF(AG6&gt;0,((งาน13!K37*ข้อมูล!L15)/100),""))</f>
        <v/>
      </c>
      <c r="AH40" s="73" t="str">
        <f>IF(B40="","",IF(AH6&gt;0,((งาน14!K37*ข้อมูล!L16)/100),""))</f>
        <v/>
      </c>
      <c r="AI40" s="73" t="str">
        <f>IF(B40="","",IF(ข้อมูล!K17="Term Project",IF(AI6&gt;0,(('Term Project'!K37*ข้อมูล!L17)/100),""),IF(AI6&gt;0,((QUIZ!V37*คะแนน!AI6)/100),"")))</f>
        <v/>
      </c>
      <c r="AJ40" s="74" t="str">
        <f>IF(B40="","",ROUNDUP((SUM(U40:AI40)*AJ4)/SUM(U6:AI6),1))</f>
        <v/>
      </c>
      <c r="AK40" s="206"/>
      <c r="AL40" s="75" t="str">
        <f t="shared" si="2"/>
        <v/>
      </c>
      <c r="AM40" s="76" t="str">
        <f>IF(B40="","",Final!L37)</f>
        <v/>
      </c>
      <c r="AN40" s="84" t="str">
        <f t="shared" si="3"/>
        <v/>
      </c>
      <c r="AO40" s="84" t="str" cm="1">
        <f t="array" ref="AO40">_xlfn.IFS(B40="","",COUNTA(C40)&lt;1,"0",Final!E37="M","M",AK40="I","I",AK40="W","W",AN40&gt;=$AQ$7,$AP$7,AN40&gt;=$AQ$8,$AP$8,AN40&gt;=$AQ$9,$AP$9,AN40&gt;=$AQ$10,$AP$10,AN40&gt;=$AQ$11,$AP$11,AN40&gt;=$AQ$12,$AP$12,AN40&gt;=$AQ$13,$AP$13,AN40&lt;$AQ$14,$AP$14)</f>
        <v/>
      </c>
      <c r="AP40" s="217"/>
      <c r="AQ40" s="217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</row>
    <row r="41" spans="1:55" s="77" customFormat="1" ht="19.5">
      <c r="A41" s="81">
        <v>35</v>
      </c>
      <c r="B41" s="71" t="str">
        <f>IF(ข้อมูลนักศึกษา!C39=0,"",ข้อมูลนักศึกษา!C39)</f>
        <v/>
      </c>
      <c r="C41" s="82" t="str">
        <f>IF(ข้อมูลนักศึกษา!C39=0,"",VLOOKUP(B41,ข้อมูลนักศึกษา!C39:D109,2,FALSE))</f>
        <v/>
      </c>
      <c r="D41" s="71" t="str">
        <f t="array" ref="D41">IF(B41="","",IF(จิตพิสัย!E41="","",จิตพิสัย!E41))</f>
        <v/>
      </c>
      <c r="E41" s="71" t="str">
        <f t="array" ref="E41">IF(B41="","",IF(จิตพิสัย!F41="","",จิตพิสัย!F41))</f>
        <v/>
      </c>
      <c r="F41" s="71" t="str">
        <f t="array" ref="F41">IF(B41="","",IF(จิตพิสัย!G41="","",จิตพิสัย!G41))</f>
        <v/>
      </c>
      <c r="G41" s="71" t="str">
        <f t="array" ref="G41">IF(B41="","",IF(จิตพิสัย!H41="","",จิตพิสัย!H41))</f>
        <v/>
      </c>
      <c r="H41" s="71" t="str">
        <f t="array" ref="H41">IF(B41="","",IF(จิตพิสัย!I41="","",จิตพิสัย!I41))</f>
        <v/>
      </c>
      <c r="I41" s="71" t="str">
        <f t="array" ref="I41">IF(B41="","",IF(จิตพิสัย!J41="","",จิตพิสัย!J41))</f>
        <v/>
      </c>
      <c r="J41" s="71" t="str">
        <f t="array" ref="J41">IF(B41="","",IF(จิตพิสัย!K41="","",จิตพิสัย!K41))</f>
        <v/>
      </c>
      <c r="K41" s="71" t="str">
        <f t="array" ref="K41">IF(B41="","",IF(จิตพิสัย!L41="","",จิตพิสัย!L41))</f>
        <v/>
      </c>
      <c r="L41" s="71" t="str">
        <f t="array" ref="L41">IF(B41="","",IF(จิตพิสัย!M41="","",จิตพิสัย!M41))</f>
        <v/>
      </c>
      <c r="M41" s="71" t="str">
        <f t="array" ref="M41">IF(B41="","",IF(จิตพิสัย!N41="","",จิตพิสัย!N41))</f>
        <v/>
      </c>
      <c r="N41" s="71" t="str">
        <f t="array" ref="N41">IF(B41="","",IF(จิตพิสัย!O41="","",จิตพิสัย!O41))</f>
        <v/>
      </c>
      <c r="O41" s="71" t="str">
        <f t="array" ref="O41">IF(B41="","",IF(จิตพิสัย!P41="","",จิตพิสัย!P41))</f>
        <v/>
      </c>
      <c r="P41" s="71" t="str">
        <f t="array" ref="P41">IF(B41="","",IF(จิตพิสัย!Q41="","",จิตพิสัย!Q41))</f>
        <v/>
      </c>
      <c r="Q41" s="71" t="str">
        <f t="array" ref="Q41">IF(B41="","",IF(จิตพิสัย!R41="","",จิตพิสัย!R41))</f>
        <v/>
      </c>
      <c r="R41" s="71" t="str">
        <f t="array" ref="R41">IF(B41="","",IF(จิตพิสัย!S41="","",จิตพิสัย!S41))</f>
        <v/>
      </c>
      <c r="S41" s="71" t="str">
        <f t="shared" si="4"/>
        <v/>
      </c>
      <c r="T41" s="72" t="str">
        <f>IF(B41="","",ROUNDUP(IF(ข้อมูล!D10="เข้าเรียน",((IF(T4&gt;0,(COUNTIF(D41:R41,1)*ข้อมูล!E10)/(SUM(D6:R6)),0))-หักคะแนน!O38),((IF(T4&gt;0,IF(SUM(D41:R41)&gt;AO1,T4,((SUM(D41:R41)*ข้อมูล!E10)/AO1)),"0"))-หักคะแนน!O38)),1))</f>
        <v/>
      </c>
      <c r="U41" s="73" t="str">
        <f>IF(B41="","",IF(U6&gt;0,((งาน1!K38*ข้อมูล!L3)/100),""))</f>
        <v/>
      </c>
      <c r="V41" s="73" t="str">
        <f>IF(B41="","",IF(V6&gt;0,((งาน2!K38*ข้อมูล!L4)/100),""))</f>
        <v/>
      </c>
      <c r="W41" s="73" t="str">
        <f>IF(B41="","",IF(W6&gt;0,((งาน3!K38*ข้อมูล!L5)/100),""))</f>
        <v/>
      </c>
      <c r="X41" s="73" t="str">
        <f>IF(B41="","",IF(X6&gt;0,((งาน4!K38*ข้อมูล!L6)/100),""))</f>
        <v/>
      </c>
      <c r="Y41" s="73" t="str">
        <f>IF(B41="","",IF(Y6&gt;0,((งาน5!K38*ข้อมูล!L7)/100),""))</f>
        <v/>
      </c>
      <c r="Z41" s="73" t="str">
        <f>IF(B41="","",IF(Z6&gt;0,((งาน6!K38*ข้อมูล!L8)/100),""))</f>
        <v/>
      </c>
      <c r="AA41" s="73" t="str">
        <f>IF(B41="","",IF(AA6&gt;0,((งาน7!K38*ข้อมูล!L9)/100),""))</f>
        <v/>
      </c>
      <c r="AB41" s="73" t="str">
        <f>IF(B41="","",IF(AB6&gt;0,((งาน8!K38*ข้อมูล!L10)/100),""))</f>
        <v/>
      </c>
      <c r="AC41" s="73" t="str">
        <f>IF(B41="","",IF(AC6&gt;0,((งาน9!K38*ข้อมูล!L11)/100),""))</f>
        <v/>
      </c>
      <c r="AD41" s="73" t="str">
        <f>IF(B41="","",IF(AD6&gt;0,((งาน10!K38*ข้อมูล!L12)/100),""))</f>
        <v/>
      </c>
      <c r="AE41" s="73" t="str">
        <f>IF(B41="","",IF(AE6&gt;0,((งาน11!K38*ข้อมูล!L13)/100),""))</f>
        <v/>
      </c>
      <c r="AF41" s="73" t="str">
        <f>IF(B41="","",IF(AF6&gt;0,((งาน12!K38*ข้อมูล!L14)/100),""))</f>
        <v/>
      </c>
      <c r="AG41" s="73" t="str">
        <f>IF(B41="","",IF(AG6&gt;0,((งาน13!K38*ข้อมูล!L15)/100),""))</f>
        <v/>
      </c>
      <c r="AH41" s="73" t="str">
        <f>IF(B41="","",IF(AH6&gt;0,((งาน14!K38*ข้อมูล!L16)/100),""))</f>
        <v/>
      </c>
      <c r="AI41" s="73" t="str">
        <f>IF(B41="","",IF(ข้อมูล!K17="Term Project",IF(AI6&gt;0,(('Term Project'!K38*ข้อมูล!L17)/100),""),IF(AI6&gt;0,((QUIZ!V38*คะแนน!AI6)/100),"")))</f>
        <v/>
      </c>
      <c r="AJ41" s="74" t="str">
        <f>IF(B41="","",ROUNDUP((SUM(U41:AI41)*AJ4)/SUM(U6:AI6),1))</f>
        <v/>
      </c>
      <c r="AK41" s="206"/>
      <c r="AL41" s="75" t="str">
        <f t="shared" si="2"/>
        <v/>
      </c>
      <c r="AM41" s="76" t="str">
        <f>IF(B41="","",Final!L38)</f>
        <v/>
      </c>
      <c r="AN41" s="84" t="str">
        <f t="shared" si="3"/>
        <v/>
      </c>
      <c r="AO41" s="84" t="str" cm="1">
        <f t="array" ref="AO41">_xlfn.IFS(B41="","",COUNTA(C41)&lt;1,"0",Final!E38="M","M",AK41="I","I",AK41="W","W",AN41&gt;=$AQ$7,$AP$7,AN41&gt;=$AQ$8,$AP$8,AN41&gt;=$AQ$9,$AP$9,AN41&gt;=$AQ$10,$AP$10,AN41&gt;=$AQ$11,$AP$11,AN41&gt;=$AQ$12,$AP$12,AN41&gt;=$AQ$13,$AP$13,AN41&lt;$AQ$14,$AP$14)</f>
        <v/>
      </c>
      <c r="AP41" s="217"/>
      <c r="AQ41" s="217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</row>
    <row r="42" spans="1:55" s="77" customFormat="1" ht="19.5">
      <c r="A42" s="81">
        <v>36</v>
      </c>
      <c r="B42" s="71" t="str">
        <f>IF(ข้อมูลนักศึกษา!C40=0,"",ข้อมูลนักศึกษา!C40)</f>
        <v/>
      </c>
      <c r="C42" s="82" t="str">
        <f>IF(ข้อมูลนักศึกษา!C40=0,"",VLOOKUP(B42,ข้อมูลนักศึกษา!C40:D110,2,FALSE))</f>
        <v/>
      </c>
      <c r="D42" s="71" t="str">
        <f t="array" ref="D42">IF(B42="","",IF(จิตพิสัย!E42="","",จิตพิสัย!E42))</f>
        <v/>
      </c>
      <c r="E42" s="71" t="str">
        <f t="array" ref="E42">IF(B42="","",IF(จิตพิสัย!F42="","",จิตพิสัย!F42))</f>
        <v/>
      </c>
      <c r="F42" s="71" t="str">
        <f t="array" ref="F42">IF(B42="","",IF(จิตพิสัย!G42="","",จิตพิสัย!G42))</f>
        <v/>
      </c>
      <c r="G42" s="71" t="str">
        <f t="array" ref="G42">IF(B42="","",IF(จิตพิสัย!H42="","",จิตพิสัย!H42))</f>
        <v/>
      </c>
      <c r="H42" s="71" t="str">
        <f t="array" ref="H42">IF(B42="","",IF(จิตพิสัย!I42="","",จิตพิสัย!I42))</f>
        <v/>
      </c>
      <c r="I42" s="71" t="str">
        <f t="array" ref="I42">IF(B42="","",IF(จิตพิสัย!J42="","",จิตพิสัย!J42))</f>
        <v/>
      </c>
      <c r="J42" s="71" t="str">
        <f t="array" ref="J42">IF(B42="","",IF(จิตพิสัย!K42="","",จิตพิสัย!K42))</f>
        <v/>
      </c>
      <c r="K42" s="71" t="str">
        <f t="array" ref="K42">IF(B42="","",IF(จิตพิสัย!L42="","",จิตพิสัย!L42))</f>
        <v/>
      </c>
      <c r="L42" s="71" t="str">
        <f t="array" ref="L42">IF(B42="","",IF(จิตพิสัย!M42="","",จิตพิสัย!M42))</f>
        <v/>
      </c>
      <c r="M42" s="71" t="str">
        <f t="array" ref="M42">IF(B42="","",IF(จิตพิสัย!N42="","",จิตพิสัย!N42))</f>
        <v/>
      </c>
      <c r="N42" s="71" t="str">
        <f t="array" ref="N42">IF(B42="","",IF(จิตพิสัย!O42="","",จิตพิสัย!O42))</f>
        <v/>
      </c>
      <c r="O42" s="71" t="str">
        <f t="array" ref="O42">IF(B42="","",IF(จิตพิสัย!P42="","",จิตพิสัย!P42))</f>
        <v/>
      </c>
      <c r="P42" s="71" t="str">
        <f t="array" ref="P42">IF(B42="","",IF(จิตพิสัย!Q42="","",จิตพิสัย!Q42))</f>
        <v/>
      </c>
      <c r="Q42" s="71" t="str">
        <f t="array" ref="Q42">IF(B42="","",IF(จิตพิสัย!R42="","",จิตพิสัย!R42))</f>
        <v/>
      </c>
      <c r="R42" s="71" t="str">
        <f t="array" ref="R42">IF(B42="","",IF(จิตพิสัย!S42="","",จิตพิสัย!S42))</f>
        <v/>
      </c>
      <c r="S42" s="71" t="str">
        <f t="shared" si="4"/>
        <v/>
      </c>
      <c r="T42" s="72" t="str">
        <f>IF(B42="","",ROUNDUP(IF(ข้อมูล!D10="เข้าเรียน",((IF(T4&gt;0,(COUNTIF(D42:R42,1)*ข้อมูล!E10)/(SUM(D6:R6)),0))-หักคะแนน!O39),((IF(T4&gt;0,IF(SUM(D42:R42)&gt;AO1,T4,((SUM(D42:R42)*ข้อมูล!E10)/AO1)),"0"))-หักคะแนน!O39)),1))</f>
        <v/>
      </c>
      <c r="U42" s="73" t="str">
        <f>IF(B42="","",IF(U6&gt;0,((งาน1!K39*ข้อมูล!L3)/100),""))</f>
        <v/>
      </c>
      <c r="V42" s="73" t="str">
        <f>IF(B42="","",IF(V6&gt;0,((งาน2!K39*ข้อมูล!L4)/100),""))</f>
        <v/>
      </c>
      <c r="W42" s="73" t="str">
        <f>IF(B42="","",IF(W6&gt;0,((งาน3!K39*ข้อมูล!L5)/100),""))</f>
        <v/>
      </c>
      <c r="X42" s="73" t="str">
        <f>IF(B42="","",IF(X6&gt;0,((งาน4!K39*ข้อมูล!L6)/100),""))</f>
        <v/>
      </c>
      <c r="Y42" s="73" t="str">
        <f>IF(B42="","",IF(Y6&gt;0,((งาน5!K39*ข้อมูล!L7)/100),""))</f>
        <v/>
      </c>
      <c r="Z42" s="73" t="str">
        <f>IF(B42="","",IF(Z6&gt;0,((งาน6!K39*ข้อมูล!L8)/100),""))</f>
        <v/>
      </c>
      <c r="AA42" s="73" t="str">
        <f>IF(B42="","",IF(AA6&gt;0,((งาน7!K39*ข้อมูล!L9)/100),""))</f>
        <v/>
      </c>
      <c r="AB42" s="73" t="str">
        <f>IF(B42="","",IF(AB6&gt;0,((งาน8!K39*ข้อมูล!L10)/100),""))</f>
        <v/>
      </c>
      <c r="AC42" s="73" t="str">
        <f>IF(B42="","",IF(AC6&gt;0,((งาน9!K39*ข้อมูล!L11)/100),""))</f>
        <v/>
      </c>
      <c r="AD42" s="73" t="str">
        <f>IF(B42="","",IF(AD6&gt;0,((งาน10!K39*ข้อมูล!L12)/100),""))</f>
        <v/>
      </c>
      <c r="AE42" s="73" t="str">
        <f>IF(B42="","",IF(AE6&gt;0,((งาน11!K39*ข้อมูล!L13)/100),""))</f>
        <v/>
      </c>
      <c r="AF42" s="73" t="str">
        <f>IF(B42="","",IF(AF6&gt;0,((งาน12!K39*ข้อมูล!L14)/100),""))</f>
        <v/>
      </c>
      <c r="AG42" s="73" t="str">
        <f>IF(B42="","",IF(AG6&gt;0,((งาน13!K39*ข้อมูล!L15)/100),""))</f>
        <v/>
      </c>
      <c r="AH42" s="73" t="str">
        <f>IF(B42="","",IF(AH6&gt;0,((งาน14!K39*ข้อมูล!L16)/100),""))</f>
        <v/>
      </c>
      <c r="AI42" s="73" t="str">
        <f>IF(B42="","",IF(ข้อมูล!K17="Term Project",IF(AI6&gt;0,(('Term Project'!K39*ข้อมูล!L17)/100),""),IF(AI6&gt;0,((QUIZ!V39*คะแนน!AI6)/100),"")))</f>
        <v/>
      </c>
      <c r="AJ42" s="74" t="str">
        <f>IF(B42="","",ROUNDUP((SUM(U42:AI42)*AJ4)/SUM(U6:AI6),1))</f>
        <v/>
      </c>
      <c r="AK42" s="206"/>
      <c r="AL42" s="75" t="str">
        <f t="shared" si="2"/>
        <v/>
      </c>
      <c r="AM42" s="76" t="str">
        <f>IF(B42="","",Final!L39)</f>
        <v/>
      </c>
      <c r="AN42" s="84" t="str">
        <f t="shared" si="3"/>
        <v/>
      </c>
      <c r="AO42" s="84" t="str" cm="1">
        <f t="array" ref="AO42">_xlfn.IFS(B42="","",COUNTA(C42)&lt;1,"0",Final!E39="M","M",AK42="I","I",AK42="W","W",AN42&gt;=$AQ$7,$AP$7,AN42&gt;=$AQ$8,$AP$8,AN42&gt;=$AQ$9,$AP$9,AN42&gt;=$AQ$10,$AP$10,AN42&gt;=$AQ$11,$AP$11,AN42&gt;=$AQ$12,$AP$12,AN42&gt;=$AQ$13,$AP$13,AN42&lt;$AQ$14,$AP$14)</f>
        <v/>
      </c>
      <c r="AP42" s="217"/>
      <c r="AQ42" s="217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</row>
    <row r="43" spans="1:55" s="77" customFormat="1" ht="19.5">
      <c r="A43" s="81">
        <v>37</v>
      </c>
      <c r="B43" s="71" t="str">
        <f>IF(ข้อมูลนักศึกษา!C41=0,"",ข้อมูลนักศึกษา!C41)</f>
        <v/>
      </c>
      <c r="C43" s="82" t="str">
        <f>IF(ข้อมูลนักศึกษา!C41=0,"",VLOOKUP(B43,ข้อมูลนักศึกษา!C41:D111,2,FALSE))</f>
        <v/>
      </c>
      <c r="D43" s="71" t="str">
        <f t="array" ref="D43">IF(B43="","",IF(จิตพิสัย!E43="","",จิตพิสัย!E43))</f>
        <v/>
      </c>
      <c r="E43" s="71" t="str">
        <f t="array" ref="E43">IF(B43="","",IF(จิตพิสัย!F43="","",จิตพิสัย!F43))</f>
        <v/>
      </c>
      <c r="F43" s="71" t="str">
        <f t="array" ref="F43">IF(B43="","",IF(จิตพิสัย!G43="","",จิตพิสัย!G43))</f>
        <v/>
      </c>
      <c r="G43" s="71" t="str">
        <f t="array" ref="G43">IF(B43="","",IF(จิตพิสัย!H43="","",จิตพิสัย!H43))</f>
        <v/>
      </c>
      <c r="H43" s="71" t="str">
        <f t="array" ref="H43">IF(B43="","",IF(จิตพิสัย!I43="","",จิตพิสัย!I43))</f>
        <v/>
      </c>
      <c r="I43" s="71" t="str">
        <f t="array" ref="I43">IF(B43="","",IF(จิตพิสัย!J43="","",จิตพิสัย!J43))</f>
        <v/>
      </c>
      <c r="J43" s="71" t="str">
        <f t="array" ref="J43">IF(B43="","",IF(จิตพิสัย!K43="","",จิตพิสัย!K43))</f>
        <v/>
      </c>
      <c r="K43" s="71" t="str">
        <f t="array" ref="K43">IF(B43="","",IF(จิตพิสัย!L43="","",จิตพิสัย!L43))</f>
        <v/>
      </c>
      <c r="L43" s="71" t="str">
        <f t="array" ref="L43">IF(B43="","",IF(จิตพิสัย!M43="","",จิตพิสัย!M43))</f>
        <v/>
      </c>
      <c r="M43" s="71" t="str">
        <f t="array" ref="M43">IF(B43="","",IF(จิตพิสัย!N43="","",จิตพิสัย!N43))</f>
        <v/>
      </c>
      <c r="N43" s="71" t="str">
        <f t="array" ref="N43">IF(B43="","",IF(จิตพิสัย!O43="","",จิตพิสัย!O43))</f>
        <v/>
      </c>
      <c r="O43" s="71" t="str">
        <f t="array" ref="O43">IF(B43="","",IF(จิตพิสัย!P43="","",จิตพิสัย!P43))</f>
        <v/>
      </c>
      <c r="P43" s="71" t="str">
        <f t="array" ref="P43">IF(B43="","",IF(จิตพิสัย!Q43="","",จิตพิสัย!Q43))</f>
        <v/>
      </c>
      <c r="Q43" s="71" t="str">
        <f t="array" ref="Q43">IF(B43="","",IF(จิตพิสัย!R43="","",จิตพิสัย!R43))</f>
        <v/>
      </c>
      <c r="R43" s="71" t="str">
        <f t="array" ref="R43">IF(B43="","",IF(จิตพิสัย!S43="","",จิตพิสัย!S43))</f>
        <v/>
      </c>
      <c r="S43" s="71" t="str">
        <f t="shared" si="4"/>
        <v/>
      </c>
      <c r="T43" s="72" t="str">
        <f>IF(B43="","",ROUNDUP(IF(ข้อมูล!D10="เข้าเรียน",((IF(T4&gt;0,(COUNTIF(D43:R43,1)*ข้อมูล!E10)/(SUM(D6:R6)),0))-หักคะแนน!O40),((IF(T4&gt;0,IF(SUM(D43:R43)&gt;AO1,T4,((SUM(D43:R43)*ข้อมูล!E10)/AO1)),"0"))-หักคะแนน!O40)),1))</f>
        <v/>
      </c>
      <c r="U43" s="73" t="str">
        <f>IF(B43="","",IF(U6&gt;0,((งาน1!K40*ข้อมูล!L3)/100),""))</f>
        <v/>
      </c>
      <c r="V43" s="73" t="str">
        <f>IF(B43="","",IF(V6&gt;0,((งาน2!K40*ข้อมูล!L4)/100),""))</f>
        <v/>
      </c>
      <c r="W43" s="73" t="str">
        <f>IF(B43="","",IF(W6&gt;0,((งาน3!K40*ข้อมูล!L5)/100),""))</f>
        <v/>
      </c>
      <c r="X43" s="73" t="str">
        <f>IF(B43="","",IF(X6&gt;0,((งาน4!K40*ข้อมูล!L6)/100),""))</f>
        <v/>
      </c>
      <c r="Y43" s="73" t="str">
        <f>IF(B43="","",IF(Y6&gt;0,((งาน5!K40*ข้อมูล!L7)/100),""))</f>
        <v/>
      </c>
      <c r="Z43" s="73" t="str">
        <f>IF(B43="","",IF(Z6&gt;0,((งาน6!K40*ข้อมูล!L8)/100),""))</f>
        <v/>
      </c>
      <c r="AA43" s="73" t="str">
        <f>IF(B43="","",IF(AA6&gt;0,((งาน7!K40*ข้อมูล!L9)/100),""))</f>
        <v/>
      </c>
      <c r="AB43" s="73" t="str">
        <f>IF(B43="","",IF(AB6&gt;0,((งาน8!K40*ข้อมูล!L10)/100),""))</f>
        <v/>
      </c>
      <c r="AC43" s="73" t="str">
        <f>IF(B43="","",IF(AC6&gt;0,((งาน9!K40*ข้อมูล!L11)/100),""))</f>
        <v/>
      </c>
      <c r="AD43" s="73" t="str">
        <f>IF(B43="","",IF(AD6&gt;0,((งาน10!K40*ข้อมูล!L12)/100),""))</f>
        <v/>
      </c>
      <c r="AE43" s="73" t="str">
        <f>IF(B43="","",IF(AE6&gt;0,((งาน11!K40*ข้อมูล!L13)/100),""))</f>
        <v/>
      </c>
      <c r="AF43" s="73" t="str">
        <f>IF(B43="","",IF(AF6&gt;0,((งาน12!K40*ข้อมูล!L14)/100),""))</f>
        <v/>
      </c>
      <c r="AG43" s="73" t="str">
        <f>IF(B43="","",IF(AG6&gt;0,((งาน13!K40*ข้อมูล!L15)/100),""))</f>
        <v/>
      </c>
      <c r="AH43" s="73" t="str">
        <f>IF(B43="","",IF(AH6&gt;0,((งาน14!K41*ข้อมูล!L16)/100),""))</f>
        <v/>
      </c>
      <c r="AI43" s="73" t="str">
        <f>IF(B43="","",IF(ข้อมูล!K17="Term Project",IF(AI6&gt;0,(('Term Project'!K40*ข้อมูล!L17)/100),""),IF(AI6&gt;0,((QUIZ!V40*คะแนน!AI6)/100),"")))</f>
        <v/>
      </c>
      <c r="AJ43" s="74" t="str">
        <f>IF(B43="","",ROUNDUP((SUM(U43:AI43)*AJ4)/SUM(U6:AI6),1))</f>
        <v/>
      </c>
      <c r="AK43" s="206"/>
      <c r="AL43" s="75" t="str">
        <f t="shared" si="2"/>
        <v/>
      </c>
      <c r="AM43" s="76" t="str">
        <f>IF(B43="","",Final!L40)</f>
        <v/>
      </c>
      <c r="AN43" s="84" t="str">
        <f t="shared" si="3"/>
        <v/>
      </c>
      <c r="AO43" s="84" t="str" cm="1">
        <f t="array" ref="AO43">_xlfn.IFS(B43="","",COUNTA(C43)&lt;1,"0",Final!E40="M","M",AK43="I","I",AK43="W","W",AN43&gt;=$AQ$7,$AP$7,AN43&gt;=$AQ$8,$AP$8,AN43&gt;=$AQ$9,$AP$9,AN43&gt;=$AQ$10,$AP$10,AN43&gt;=$AQ$11,$AP$11,AN43&gt;=$AQ$12,$AP$12,AN43&gt;=$AQ$13,$AP$13,AN43&lt;$AQ$14,$AP$14)</f>
        <v/>
      </c>
      <c r="AP43" s="217"/>
      <c r="AQ43" s="217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</row>
    <row r="44" spans="1:55" s="77" customFormat="1" ht="19.5">
      <c r="A44" s="81">
        <v>38</v>
      </c>
      <c r="B44" s="71" t="str">
        <f>IF(ข้อมูลนักศึกษา!C42=0,"",ข้อมูลนักศึกษา!C42)</f>
        <v/>
      </c>
      <c r="C44" s="82" t="str">
        <f>IF(ข้อมูลนักศึกษา!C42=0,"",VLOOKUP(B44,ข้อมูลนักศึกษา!C42:D112,2,FALSE))</f>
        <v/>
      </c>
      <c r="D44" s="71" t="str">
        <f t="array" ref="D44">IF(B44="","",IF(จิตพิสัย!E44="","",จิตพิสัย!E44))</f>
        <v/>
      </c>
      <c r="E44" s="71" t="str">
        <f t="array" ref="E44">IF(B44="","",IF(จิตพิสัย!F44="","",จิตพิสัย!F44))</f>
        <v/>
      </c>
      <c r="F44" s="71" t="str">
        <f t="array" ref="F44">IF(B44="","",IF(จิตพิสัย!G44="","",จิตพิสัย!G44))</f>
        <v/>
      </c>
      <c r="G44" s="71" t="str">
        <f t="array" ref="G44">IF(B44="","",IF(จิตพิสัย!H44="","",จิตพิสัย!H44))</f>
        <v/>
      </c>
      <c r="H44" s="71" t="str">
        <f t="array" ref="H44">IF(B44="","",IF(จิตพิสัย!I44="","",จิตพิสัย!I44))</f>
        <v/>
      </c>
      <c r="I44" s="71" t="str">
        <f t="array" ref="I44">IF(B44="","",IF(จิตพิสัย!J44="","",จิตพิสัย!J44))</f>
        <v/>
      </c>
      <c r="J44" s="71" t="str">
        <f t="array" ref="J44">IF(B44="","",IF(จิตพิสัย!K44="","",จิตพิสัย!K44))</f>
        <v/>
      </c>
      <c r="K44" s="71" t="str">
        <f t="array" ref="K44">IF(B44="","",IF(จิตพิสัย!L44="","",จิตพิสัย!L44))</f>
        <v/>
      </c>
      <c r="L44" s="71" t="str">
        <f t="array" ref="L44">IF(B44="","",IF(จิตพิสัย!M44="","",จิตพิสัย!M44))</f>
        <v/>
      </c>
      <c r="M44" s="71" t="str">
        <f t="array" ref="M44">IF(B44="","",IF(จิตพิสัย!N44="","",จิตพิสัย!N44))</f>
        <v/>
      </c>
      <c r="N44" s="71" t="str">
        <f t="array" ref="N44">IF(B44="","",IF(จิตพิสัย!O44="","",จิตพิสัย!O44))</f>
        <v/>
      </c>
      <c r="O44" s="71" t="str">
        <f t="array" ref="O44">IF(B44="","",IF(จิตพิสัย!P44="","",จิตพิสัย!P44))</f>
        <v/>
      </c>
      <c r="P44" s="71" t="str">
        <f t="array" ref="P44">IF(B44="","",IF(จิตพิสัย!Q44="","",จิตพิสัย!Q44))</f>
        <v/>
      </c>
      <c r="Q44" s="71" t="str">
        <f t="array" ref="Q44">IF(B44="","",IF(จิตพิสัย!R44="","",จิตพิสัย!R44))</f>
        <v/>
      </c>
      <c r="R44" s="71" t="str">
        <f t="array" ref="R44">IF(B44="","",IF(จิตพิสัย!S44="","",จิตพิสัย!S44))</f>
        <v/>
      </c>
      <c r="S44" s="71" t="str">
        <f t="shared" si="4"/>
        <v/>
      </c>
      <c r="T44" s="72" t="str">
        <f>IF(B44="","",ROUNDUP(IF(ข้อมูล!D10="เข้าเรียน",((IF(T4&gt;0,(COUNTIF(D44:R44,1)*ข้อมูล!E10)/(SUM(D6:R6)),0))-หักคะแนน!O41),((IF(T4&gt;0,IF(SUM(D44:R44)&gt;AO1,T4,((SUM(D44:R44)*ข้อมูล!E10)/AO1)),"0"))-หักคะแนน!O41)),1))</f>
        <v/>
      </c>
      <c r="U44" s="73" t="str">
        <f>IF(B44="","",IF(U6&gt;0,((งาน1!K41*ข้อมูล!L3)/100),""))</f>
        <v/>
      </c>
      <c r="V44" s="73" t="str">
        <f>IF(B44="","",IF(V6&gt;0,((งาน2!K41*ข้อมูล!L4)/100),""))</f>
        <v/>
      </c>
      <c r="W44" s="73" t="str">
        <f>IF(B44="","",IF(W6&gt;0,((งาน3!K41*ข้อมูล!L5)/100),""))</f>
        <v/>
      </c>
      <c r="X44" s="73" t="str">
        <f>IF(B44="","",IF(X6&gt;0,((งาน4!K41*ข้อมูล!L6)/100),""))</f>
        <v/>
      </c>
      <c r="Y44" s="73" t="str">
        <f>IF(B44="","",IF(Y6&gt;0,((งาน5!K41*ข้อมูล!L7)/100),""))</f>
        <v/>
      </c>
      <c r="Z44" s="73" t="str">
        <f>IF(B44="","",IF(Z6&gt;0,((งาน6!K41*ข้อมูล!L8)/100),""))</f>
        <v/>
      </c>
      <c r="AA44" s="73" t="str">
        <f>IF(B44="","",IF(AA6&gt;0,((งาน7!K41*ข้อมูล!L9)/100),""))</f>
        <v/>
      </c>
      <c r="AB44" s="73" t="str">
        <f>IF(B44="","",IF(AB6&gt;0,((งาน8!K41*ข้อมูล!L10)/100),""))</f>
        <v/>
      </c>
      <c r="AC44" s="73" t="str">
        <f>IF(B44="","",IF(AC6&gt;0,((งาน9!K41*ข้อมูล!L11)/100),""))</f>
        <v/>
      </c>
      <c r="AD44" s="73" t="str">
        <f>IF(B44="","",IF(AD6&gt;0,((งาน10!K41*ข้อมูล!L12)/100),""))</f>
        <v/>
      </c>
      <c r="AE44" s="73" t="str">
        <f>IF(B44="","",IF(AE6&gt;0,((งาน11!K41*ข้อมูล!L13)/100),""))</f>
        <v/>
      </c>
      <c r="AF44" s="73" t="str">
        <f>IF(B44="","",IF(AF6&gt;0,((งาน12!K41*ข้อมูล!L14)/100),""))</f>
        <v/>
      </c>
      <c r="AG44" s="73" t="str">
        <f>IF(B44="","",IF(AG6&gt;0,((งาน13!K41*ข้อมูล!L15)/100),""))</f>
        <v/>
      </c>
      <c r="AH44" s="73" t="str">
        <f>IF(B44="","",IF(AH6&gt;0,((งาน14!K41*ข้อมูล!L16)/100),""))</f>
        <v/>
      </c>
      <c r="AI44" s="73" t="str">
        <f>IF(B44="","",IF(ข้อมูล!K17="Term Project",IF(AI6&gt;0,(('Term Project'!K41*ข้อมูล!L17)/100),""),IF(AI6&gt;0,((QUIZ!V41*คะแนน!AI6)/100),"")))</f>
        <v/>
      </c>
      <c r="AJ44" s="74" t="str">
        <f>IF(B44="","",ROUNDUP((SUM(U44:AI44)*AJ4)/SUM(U6:AI6),1))</f>
        <v/>
      </c>
      <c r="AK44" s="206"/>
      <c r="AL44" s="75" t="str">
        <f t="shared" si="2"/>
        <v/>
      </c>
      <c r="AM44" s="76" t="str">
        <f>IF(B44="","",Final!L41)</f>
        <v/>
      </c>
      <c r="AN44" s="84" t="str">
        <f t="shared" si="3"/>
        <v/>
      </c>
      <c r="AO44" s="84" t="str" cm="1">
        <f t="array" ref="AO44">_xlfn.IFS(B44="","",COUNTA(C44)&lt;1,"0",Final!E41="M","M",AK44="I","I",AK44="W","W",AN44&gt;=$AQ$7,$AP$7,AN44&gt;=$AQ$8,$AP$8,AN44&gt;=$AQ$9,$AP$9,AN44&gt;=$AQ$10,$AP$10,AN44&gt;=$AQ$11,$AP$11,AN44&gt;=$AQ$12,$AP$12,AN44&gt;=$AQ$13,$AP$13,AN44&lt;$AQ$14,$AP$14)</f>
        <v/>
      </c>
      <c r="AP44" s="217"/>
      <c r="AQ44" s="217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</row>
    <row r="45" spans="1:55" s="77" customFormat="1" ht="19.5">
      <c r="A45" s="81">
        <v>39</v>
      </c>
      <c r="B45" s="71" t="str">
        <f>IF(ข้อมูลนักศึกษา!C43=0,"",ข้อมูลนักศึกษา!C43)</f>
        <v/>
      </c>
      <c r="C45" s="82" t="str">
        <f>IF(ข้อมูลนักศึกษา!C43=0,"",VLOOKUP(B45,ข้อมูลนักศึกษา!C43:D113,2,FALSE))</f>
        <v/>
      </c>
      <c r="D45" s="71" t="str">
        <f t="array" ref="D45">IF(B45="","",IF(จิตพิสัย!E45="","",จิตพิสัย!E45))</f>
        <v/>
      </c>
      <c r="E45" s="71" t="str">
        <f t="array" ref="E45">IF(B45="","",IF(จิตพิสัย!F45="","",จิตพิสัย!F45))</f>
        <v/>
      </c>
      <c r="F45" s="71" t="str">
        <f t="array" ref="F45">IF(B45="","",IF(จิตพิสัย!G45="","",จิตพิสัย!G45))</f>
        <v/>
      </c>
      <c r="G45" s="71" t="str">
        <f t="array" ref="G45">IF(B45="","",IF(จิตพิสัย!H45="","",จิตพิสัย!H45))</f>
        <v/>
      </c>
      <c r="H45" s="71" t="str">
        <f t="array" ref="H45">IF(B45="","",IF(จิตพิสัย!I45="","",จิตพิสัย!I45))</f>
        <v/>
      </c>
      <c r="I45" s="71" t="str">
        <f t="array" ref="I45">IF(B45="","",IF(จิตพิสัย!J45="","",จิตพิสัย!J45))</f>
        <v/>
      </c>
      <c r="J45" s="71" t="str">
        <f t="array" ref="J45">IF(B45="","",IF(จิตพิสัย!K45="","",จิตพิสัย!K45))</f>
        <v/>
      </c>
      <c r="K45" s="71" t="str">
        <f t="array" ref="K45">IF(B45="","",IF(จิตพิสัย!L45="","",จิตพิสัย!L45))</f>
        <v/>
      </c>
      <c r="L45" s="71" t="str">
        <f t="array" ref="L45">IF(B45="","",IF(จิตพิสัย!M45="","",จิตพิสัย!M45))</f>
        <v/>
      </c>
      <c r="M45" s="71" t="str">
        <f t="array" ref="M45">IF(B45="","",IF(จิตพิสัย!N45="","",จิตพิสัย!N45))</f>
        <v/>
      </c>
      <c r="N45" s="71" t="str">
        <f t="array" ref="N45">IF(B45="","",IF(จิตพิสัย!O45="","",จิตพิสัย!O45))</f>
        <v/>
      </c>
      <c r="O45" s="71" t="str">
        <f t="array" ref="O45">IF(B45="","",IF(จิตพิสัย!P45="","",จิตพิสัย!P45))</f>
        <v/>
      </c>
      <c r="P45" s="71" t="str">
        <f t="array" ref="P45">IF(B45="","",IF(จิตพิสัย!Q45="","",จิตพิสัย!Q45))</f>
        <v/>
      </c>
      <c r="Q45" s="71" t="str">
        <f t="array" ref="Q45">IF(B45="","",IF(จิตพิสัย!R45="","",จิตพิสัย!R45))</f>
        <v/>
      </c>
      <c r="R45" s="71" t="str">
        <f t="array" ref="R45">IF(B45="","",IF(จิตพิสัย!S45="","",จิตพิสัย!S45))</f>
        <v/>
      </c>
      <c r="S45" s="71" t="str">
        <f t="shared" si="4"/>
        <v/>
      </c>
      <c r="T45" s="72" t="str">
        <f>IF(B45="","",ROUNDUP(IF(ข้อมูล!D10="เข้าเรียน",((IF(T4&gt;0,(COUNTIF(D45:R45,1)*ข้อมูล!E10)/(SUM(D6:R6)),0))-หักคะแนน!O42),((IF(T4&gt;0,IF(SUM(D45:R45)&gt;AO1,T4,((SUM(D45:R45)*ข้อมูล!E10)/AO1)),"0"))-หักคะแนน!O42)),1))</f>
        <v/>
      </c>
      <c r="U45" s="73" t="str">
        <f>IF(B45="","",IF(U6&gt;0,((งาน1!K42*ข้อมูล!L3)/100),""))</f>
        <v/>
      </c>
      <c r="V45" s="73" t="str">
        <f>IF(B45="","",IF(V6&gt;0,((งาน2!K42*ข้อมูล!L4)/100),""))</f>
        <v/>
      </c>
      <c r="W45" s="73" t="str">
        <f>IF(B45="","",IF(W6&gt;0,((งาน3!K42*ข้อมูล!L5)/100),""))</f>
        <v/>
      </c>
      <c r="X45" s="73" t="str">
        <f>IF(B45="","",IF(X6&gt;0,((งาน4!K42*ข้อมูล!L6)/100),""))</f>
        <v/>
      </c>
      <c r="Y45" s="73" t="str">
        <f>IF(B45="","",IF(Y6&gt;0,((งาน5!K42*ข้อมูล!L7)/100),""))</f>
        <v/>
      </c>
      <c r="Z45" s="73" t="str">
        <f>IF(B45="","",IF(Z6&gt;0,((งาน6!K42*ข้อมูล!L8)/100),""))</f>
        <v/>
      </c>
      <c r="AA45" s="73" t="str">
        <f>IF(B45="","",IF(AA6&gt;0,((งาน7!K42*ข้อมูล!L9)/100),""))</f>
        <v/>
      </c>
      <c r="AB45" s="73" t="str">
        <f>IF(B45="","",IF(AB6&gt;0,((งาน8!K42*ข้อมูล!L10)/100),""))</f>
        <v/>
      </c>
      <c r="AC45" s="73" t="str">
        <f>IF(B45="","",IF(AC6&gt;0,((งาน9!K42*ข้อมูล!L11)/100),""))</f>
        <v/>
      </c>
      <c r="AD45" s="73" t="str">
        <f>IF(B45="","",IF(AD6&gt;0,((งาน10!K42*ข้อมูล!L12)/100),""))</f>
        <v/>
      </c>
      <c r="AE45" s="73" t="str">
        <f>IF(B45="","",IF(AE6&gt;0,((งาน11!K42*ข้อมูล!L13)/100),""))</f>
        <v/>
      </c>
      <c r="AF45" s="73" t="str">
        <f>IF(B45="","",IF(AF6&gt;0,((งาน12!K42*ข้อมูล!L14)/100),""))</f>
        <v/>
      </c>
      <c r="AG45" s="73" t="str">
        <f>IF(B45="","",IF(AG6&gt;0,((งาน13!K42*ข้อมูล!L15)/100),""))</f>
        <v/>
      </c>
      <c r="AH45" s="73" t="str">
        <f>IF(B45="","",IF(AH6&gt;0,((งาน14!K42*ข้อมูล!L16)/100),""))</f>
        <v/>
      </c>
      <c r="AI45" s="73" t="str">
        <f>IF(B45="","",IF(ข้อมูล!K17="Term Project",IF(AI6&gt;0,(('Term Project'!K42*ข้อมูล!L17)/100),""),IF(AI6&gt;0,((QUIZ!V42*คะแนน!AI6)/100),"")))</f>
        <v/>
      </c>
      <c r="AJ45" s="74" t="str">
        <f>IF(B45="","",ROUNDUP((SUM(U45:AI45)*AJ4)/SUM(U6:AI6),1))</f>
        <v/>
      </c>
      <c r="AK45" s="206"/>
      <c r="AL45" s="75" t="str">
        <f t="shared" si="2"/>
        <v/>
      </c>
      <c r="AM45" s="76" t="str">
        <f>IF(B45="","",Final!L42)</f>
        <v/>
      </c>
      <c r="AN45" s="84" t="str">
        <f t="shared" si="3"/>
        <v/>
      </c>
      <c r="AO45" s="84" t="str" cm="1">
        <f t="array" ref="AO45">_xlfn.IFS(B45="","",COUNTA(C45)&lt;1,"0",Final!E42="M","M",AK45="I","I",AK45="W","W",AN45&gt;=$AQ$7,$AP$7,AN45&gt;=$AQ$8,$AP$8,AN45&gt;=$AQ$9,$AP$9,AN45&gt;=$AQ$10,$AP$10,AN45&gt;=$AQ$11,$AP$11,AN45&gt;=$AQ$12,$AP$12,AN45&gt;=$AQ$13,$AP$13,AN45&lt;$AQ$14,$AP$14)</f>
        <v/>
      </c>
      <c r="AP45" s="217"/>
      <c r="AQ45" s="217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</row>
    <row r="46" spans="1:55" s="77" customFormat="1" ht="19.5">
      <c r="A46" s="81">
        <v>40</v>
      </c>
      <c r="B46" s="71" t="str">
        <f>IF(ข้อมูลนักศึกษา!C44=0,"",ข้อมูลนักศึกษา!C44)</f>
        <v/>
      </c>
      <c r="C46" s="82" t="str">
        <f>IF(ข้อมูลนักศึกษา!C44=0,"",VLOOKUP(B46,ข้อมูลนักศึกษา!C44:D114,2,FALSE))</f>
        <v/>
      </c>
      <c r="D46" s="71" t="str">
        <f t="array" ref="D46">IF(B46="","",IF(จิตพิสัย!E46="","",จิตพิสัย!E46))</f>
        <v/>
      </c>
      <c r="E46" s="71" t="str">
        <f t="array" ref="E46">IF(B46="","",IF(จิตพิสัย!F46="","",จิตพิสัย!F46))</f>
        <v/>
      </c>
      <c r="F46" s="71" t="str">
        <f t="array" ref="F46">IF(B46="","",IF(จิตพิสัย!G46="","",จิตพิสัย!G46))</f>
        <v/>
      </c>
      <c r="G46" s="71" t="str">
        <f t="array" ref="G46">IF(B46="","",IF(จิตพิสัย!H46="","",จิตพิสัย!H46))</f>
        <v/>
      </c>
      <c r="H46" s="71" t="str">
        <f t="array" ref="H46">IF(B46="","",IF(จิตพิสัย!I46="","",จิตพิสัย!I46))</f>
        <v/>
      </c>
      <c r="I46" s="71" t="str">
        <f t="array" ref="I46">IF(B46="","",IF(จิตพิสัย!J46="","",จิตพิสัย!J46))</f>
        <v/>
      </c>
      <c r="J46" s="71" t="str">
        <f t="array" ref="J46">IF(B46="","",IF(จิตพิสัย!K46="","",จิตพิสัย!K46))</f>
        <v/>
      </c>
      <c r="K46" s="71" t="str">
        <f t="array" ref="K46">IF(B46="","",IF(จิตพิสัย!L46="","",จิตพิสัย!L46))</f>
        <v/>
      </c>
      <c r="L46" s="71" t="str">
        <f t="array" ref="L46">IF(B46="","",IF(จิตพิสัย!M46="","",จิตพิสัย!M46))</f>
        <v/>
      </c>
      <c r="M46" s="71" t="str">
        <f t="array" ref="M46">IF(B46="","",IF(จิตพิสัย!N46="","",จิตพิสัย!N46))</f>
        <v/>
      </c>
      <c r="N46" s="71" t="str">
        <f t="array" ref="N46">IF(B46="","",IF(จิตพิสัย!O46="","",จิตพิสัย!O46))</f>
        <v/>
      </c>
      <c r="O46" s="71" t="str">
        <f t="array" ref="O46">IF(B46="","",IF(จิตพิสัย!P46="","",จิตพิสัย!P46))</f>
        <v/>
      </c>
      <c r="P46" s="71" t="str">
        <f t="array" ref="P46">IF(B46="","",IF(จิตพิสัย!Q46="","",จิตพิสัย!Q46))</f>
        <v/>
      </c>
      <c r="Q46" s="71" t="str">
        <f t="array" ref="Q46">IF(B46="","",IF(จิตพิสัย!R46="","",จิตพิสัย!R46))</f>
        <v/>
      </c>
      <c r="R46" s="71" t="str">
        <f t="array" ref="R46">IF(B46="","",IF(จิตพิสัย!S46="","",จิตพิสัย!S46))</f>
        <v/>
      </c>
      <c r="S46" s="71" t="str">
        <f t="shared" si="4"/>
        <v/>
      </c>
      <c r="T46" s="72" t="str">
        <f>IF(B46="","",ROUNDUP(IF(ข้อมูล!D10="เข้าเรียน",((IF(T4&gt;0,(COUNTIF(D46:R46,1)*ข้อมูล!E10)/(SUM(D6:R6)),0))-หักคะแนน!O43),((IF(T4&gt;0,IF(SUM(D46:R46)&gt;AO1,T4,((SUM(D46:R46)*ข้อมูล!E10)/AO1)),"0"))-หักคะแนน!O43)),1))</f>
        <v/>
      </c>
      <c r="U46" s="73" t="str">
        <f>IF(B46="","",IF(U6&gt;0,((งาน1!K43*ข้อมูล!L3)/100),""))</f>
        <v/>
      </c>
      <c r="V46" s="73" t="str">
        <f>IF(B46="","",IF(V6&gt;0,((งาน2!K43*ข้อมูล!L4)/100),""))</f>
        <v/>
      </c>
      <c r="W46" s="73" t="str">
        <f>IF(B46="","",IF(W6&gt;0,((งาน3!K43*ข้อมูล!L5)/100),""))</f>
        <v/>
      </c>
      <c r="X46" s="73" t="str">
        <f>IF(B46="","",IF(X6&gt;0,((งาน4!K43*ข้อมูล!L6)/100),""))</f>
        <v/>
      </c>
      <c r="Y46" s="73" t="str">
        <f>IF(B46="","",IF(Y6&gt;0,((งาน5!K43*ข้อมูล!L7)/100),""))</f>
        <v/>
      </c>
      <c r="Z46" s="73" t="str">
        <f>IF(B46="","",IF(Z6&gt;0,((งาน6!K43*ข้อมูล!L8)/100),""))</f>
        <v/>
      </c>
      <c r="AA46" s="73" t="str">
        <f>IF(B46="","",IF(AA6&gt;0,((งาน7!K43*ข้อมูล!L9)/100),""))</f>
        <v/>
      </c>
      <c r="AB46" s="73" t="str">
        <f>IF(B46="","",IF(AB6&gt;0,((งาน8!K43*ข้อมูล!L10)/100),""))</f>
        <v/>
      </c>
      <c r="AC46" s="73" t="str">
        <f>IF(B46="","",IF(AC6&gt;0,((งาน9!K43*ข้อมูล!L11)/100),""))</f>
        <v/>
      </c>
      <c r="AD46" s="73" t="str">
        <f>IF(B46="","",IF(AD6&gt;0,((งาน10!K43*ข้อมูล!L12)/100),""))</f>
        <v/>
      </c>
      <c r="AE46" s="73" t="str">
        <f>IF(B46="","",IF(AE6&gt;0,((งาน11!K43*ข้อมูล!L13)/100),""))</f>
        <v/>
      </c>
      <c r="AF46" s="73" t="str">
        <f>IF(B46="","",IF(AF6&gt;0,((งาน12!K43*ข้อมูล!L14)/100),""))</f>
        <v/>
      </c>
      <c r="AG46" s="73" t="str">
        <f>IF(B46="","",IF(AG6&gt;0,((งาน13!K43*ข้อมูล!L15)/100),""))</f>
        <v/>
      </c>
      <c r="AH46" s="73" t="str">
        <f>IF(B46="","",IF(AH6&gt;0,((งาน14!K43*ข้อมูล!L16)/100),""))</f>
        <v/>
      </c>
      <c r="AI46" s="73" t="str">
        <f>IF(B46="","",IF(ข้อมูล!K17="Term Project",IF(AI6&gt;0,(('Term Project'!K43*ข้อมูล!L17)/100),""),IF(AI6&gt;0,((QUIZ!V43*คะแนน!AI6)/100),"")))</f>
        <v/>
      </c>
      <c r="AJ46" s="74" t="str">
        <f>IF(B46="","",ROUNDUP((SUM(U46:AI46)*AJ4)/SUM(U6:AI6),1))</f>
        <v/>
      </c>
      <c r="AK46" s="206"/>
      <c r="AL46" s="75" t="str">
        <f t="shared" si="2"/>
        <v/>
      </c>
      <c r="AM46" s="76" t="str">
        <f>IF(B46="","",Final!L43)</f>
        <v/>
      </c>
      <c r="AN46" s="84" t="str">
        <f t="shared" si="3"/>
        <v/>
      </c>
      <c r="AO46" s="84" t="str" cm="1">
        <f t="array" ref="AO46">_xlfn.IFS(B46="","",COUNTA(C46)&lt;1,"0",Final!E43="M","M",AK46="I","I",AK46="W","W",AN46&gt;=$AQ$7,$AP$7,AN46&gt;=$AQ$8,$AP$8,AN46&gt;=$AQ$9,$AP$9,AN46&gt;=$AQ$10,$AP$10,AN46&gt;=$AQ$11,$AP$11,AN46&gt;=$AQ$12,$AP$12,AN46&gt;=$AQ$13,$AP$13,AN46&lt;$AQ$14,$AP$14)</f>
        <v/>
      </c>
      <c r="AP46" s="217"/>
      <c r="AQ46" s="217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</row>
    <row r="47" spans="1:55" s="77" customFormat="1" ht="19.5">
      <c r="A47" s="81">
        <v>41</v>
      </c>
      <c r="B47" s="71" t="str">
        <f>IF(ข้อมูลนักศึกษา!C45=0,"",ข้อมูลนักศึกษา!C45)</f>
        <v/>
      </c>
      <c r="C47" s="82" t="str">
        <f>IF(ข้อมูลนักศึกษา!C45=0,"",VLOOKUP(B47,ข้อมูลนักศึกษา!C45:D115,2,FALSE))</f>
        <v/>
      </c>
      <c r="D47" s="71" t="str">
        <f t="array" ref="D47">IF(B47="","",IF(จิตพิสัย!E47="","",จิตพิสัย!E47))</f>
        <v/>
      </c>
      <c r="E47" s="71" t="str">
        <f t="array" ref="E47">IF(B47="","",IF(จิตพิสัย!F47="","",จิตพิสัย!F47))</f>
        <v/>
      </c>
      <c r="F47" s="71" t="str">
        <f t="array" ref="F47">IF(B47="","",IF(จิตพิสัย!G47="","",จิตพิสัย!G47))</f>
        <v/>
      </c>
      <c r="G47" s="71" t="str">
        <f t="array" ref="G47">IF(B47="","",IF(จิตพิสัย!H47="","",จิตพิสัย!H47))</f>
        <v/>
      </c>
      <c r="H47" s="71" t="str">
        <f t="array" ref="H47">IF(B47="","",IF(จิตพิสัย!I47="","",จิตพิสัย!I47))</f>
        <v/>
      </c>
      <c r="I47" s="71" t="str">
        <f t="array" ref="I47">IF(B47="","",IF(จิตพิสัย!J47="","",จิตพิสัย!J47))</f>
        <v/>
      </c>
      <c r="J47" s="71" t="str">
        <f t="array" ref="J47">IF(B47="","",IF(จิตพิสัย!K47="","",จิตพิสัย!K47))</f>
        <v/>
      </c>
      <c r="K47" s="71" t="str">
        <f t="array" ref="K47">IF(B47="","",IF(จิตพิสัย!L47="","",จิตพิสัย!L47))</f>
        <v/>
      </c>
      <c r="L47" s="71" t="str">
        <f t="array" ref="L47">IF(B47="","",IF(จิตพิสัย!M47="","",จิตพิสัย!M47))</f>
        <v/>
      </c>
      <c r="M47" s="71" t="str">
        <f t="array" ref="M47">IF(B47="","",IF(จิตพิสัย!N47="","",จิตพิสัย!N47))</f>
        <v/>
      </c>
      <c r="N47" s="71" t="str">
        <f t="array" ref="N47">IF(B47="","",IF(จิตพิสัย!O47="","",จิตพิสัย!O47))</f>
        <v/>
      </c>
      <c r="O47" s="71" t="str">
        <f t="array" ref="O47">IF(B47="","",IF(จิตพิสัย!P47="","",จิตพิสัย!P47))</f>
        <v/>
      </c>
      <c r="P47" s="71" t="str">
        <f t="array" ref="P47">IF(B47="","",IF(จิตพิสัย!Q47="","",จิตพิสัย!Q47))</f>
        <v/>
      </c>
      <c r="Q47" s="71" t="str">
        <f t="array" ref="Q47">IF(B47="","",IF(จิตพิสัย!R47="","",จิตพิสัย!R47))</f>
        <v/>
      </c>
      <c r="R47" s="71" t="str">
        <f t="array" ref="R47">IF(B47="","",IF(จิตพิสัย!S47="","",จิตพิสัย!S47))</f>
        <v/>
      </c>
      <c r="S47" s="71" t="str">
        <f t="shared" si="4"/>
        <v/>
      </c>
      <c r="T47" s="72" t="str">
        <f>IF(B47="","",ROUNDUP(IF(ข้อมูล!D10="เข้าเรียน",((IF(T4&gt;0,(COUNTIF(D47:R47,1)*ข้อมูล!E10)/(SUM(D6:R6)),0))-หักคะแนน!O44),((IF(T4&gt;0,IF(SUM(D47:R47)&gt;AO1,T4,((SUM(D47:R47)*ข้อมูล!E10)/AO1)),"0"))-หักคะแนน!O44)),1))</f>
        <v/>
      </c>
      <c r="U47" s="73" t="str">
        <f>IF(B47="","",IF(U6&gt;0,((งาน1!K44*ข้อมูล!L3)/100),""))</f>
        <v/>
      </c>
      <c r="V47" s="73" t="str">
        <f>IF(B47="","",IF(V6&gt;0,((งาน2!K44*ข้อมูล!L4)/100),""))</f>
        <v/>
      </c>
      <c r="W47" s="73" t="str">
        <f>IF(B47="","",IF(W6&gt;0,((งาน3!K44*ข้อมูล!L5)/100),""))</f>
        <v/>
      </c>
      <c r="X47" s="73" t="str">
        <f>IF(B47="","",IF(X6&gt;0,((งาน4!K44*ข้อมูล!L6)/100),""))</f>
        <v/>
      </c>
      <c r="Y47" s="73" t="str">
        <f>IF(B47="","",IF(Y6&gt;0,((งาน5!K44*ข้อมูล!L7)/100),""))</f>
        <v/>
      </c>
      <c r="Z47" s="73" t="str">
        <f>IF(B47="","",IF(Z6&gt;0,((งาน6!K44*ข้อมูล!L8)/100),""))</f>
        <v/>
      </c>
      <c r="AA47" s="73" t="str">
        <f>IF(B47="","",IF(AA6&gt;0,((งาน7!K44*ข้อมูล!L9)/100),""))</f>
        <v/>
      </c>
      <c r="AB47" s="73" t="str">
        <f>IF(B47="","",IF(AB6&gt;0,((งาน8!K44*ข้อมูล!L10)/100),""))</f>
        <v/>
      </c>
      <c r="AC47" s="73" t="str">
        <f>IF(B47="","",IF(AC6&gt;0,((งาน9!K44*ข้อมูล!L11)/100),""))</f>
        <v/>
      </c>
      <c r="AD47" s="73" t="str">
        <f>IF(B47="","",IF(AD6&gt;0,((งาน10!K44*ข้อมูล!L12)/100),""))</f>
        <v/>
      </c>
      <c r="AE47" s="73" t="str">
        <f>IF(B47="","",IF(AE6&gt;0,((งาน11!K44*ข้อมูล!L13)/100),""))</f>
        <v/>
      </c>
      <c r="AF47" s="73" t="str">
        <f>IF(B47="","",IF(AF6&gt;0,((งาน12!K44*ข้อมูล!L14)/100),""))</f>
        <v/>
      </c>
      <c r="AG47" s="73" t="str">
        <f>IF(B47="","",IF(AG6&gt;0,((งาน13!K44*ข้อมูล!L15)/100),""))</f>
        <v/>
      </c>
      <c r="AH47" s="73" t="str">
        <f>IF(B47="","",IF(AH6&gt;0,((งาน14!K44*ข้อมูล!L16)/100),""))</f>
        <v/>
      </c>
      <c r="AI47" s="73" t="str">
        <f>IF(B47="","",IF(ข้อมูล!K17="Term Project",IF(AI6&gt;0,(('Term Project'!K44*ข้อมูล!L17)/100),""),IF(AI6&gt;0,((QUIZ!V44*คะแนน!AI6)/100),"")))</f>
        <v/>
      </c>
      <c r="AJ47" s="74" t="str">
        <f>IF(B47="","",ROUNDUP((SUM(U47:AI47)*AJ4)/SUM(U6:AI6),1))</f>
        <v/>
      </c>
      <c r="AK47" s="206"/>
      <c r="AL47" s="75" t="str">
        <f t="shared" si="2"/>
        <v/>
      </c>
      <c r="AM47" s="76" t="str">
        <f>IF(B47="","",Final!L44)</f>
        <v/>
      </c>
      <c r="AN47" s="84" t="str">
        <f t="shared" si="3"/>
        <v/>
      </c>
      <c r="AO47" s="84" t="str" cm="1">
        <f t="array" ref="AO47">_xlfn.IFS(B47="","",COUNTA(C47)&lt;1,"0",Final!E44="M","M",AK47="I","I",AK47="W","W",AN47&gt;=$AQ$7,$AP$7,AN47&gt;=$AQ$8,$AP$8,AN47&gt;=$AQ$9,$AP$9,AN47&gt;=$AQ$10,$AP$10,AN47&gt;=$AQ$11,$AP$11,AN47&gt;=$AQ$12,$AP$12,AN47&gt;=$AQ$13,$AP$13,AN47&lt;$AQ$14,$AP$14)</f>
        <v/>
      </c>
      <c r="AP47" s="217"/>
      <c r="AQ47" s="217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</row>
    <row r="48" spans="1:55" s="77" customFormat="1" ht="19.5">
      <c r="A48" s="81">
        <v>42</v>
      </c>
      <c r="B48" s="71" t="str">
        <f>IF(ข้อมูลนักศึกษา!C46=0,"",ข้อมูลนักศึกษา!C46)</f>
        <v/>
      </c>
      <c r="C48" s="82" t="str">
        <f>IF(ข้อมูลนักศึกษา!C46=0,"",VLOOKUP(B48,ข้อมูลนักศึกษา!C46:D116,2,FALSE))</f>
        <v/>
      </c>
      <c r="D48" s="71" t="str">
        <f t="array" ref="D48">IF(B48="","",IF(จิตพิสัย!E48="","",จิตพิสัย!E48))</f>
        <v/>
      </c>
      <c r="E48" s="71" t="str">
        <f t="array" ref="E48">IF(B48="","",IF(จิตพิสัย!F48="","",จิตพิสัย!F48))</f>
        <v/>
      </c>
      <c r="F48" s="71" t="str">
        <f t="array" ref="F48">IF(B48="","",IF(จิตพิสัย!G48="","",จิตพิสัย!G48))</f>
        <v/>
      </c>
      <c r="G48" s="71" t="str">
        <f t="array" ref="G48">IF(B48="","",IF(จิตพิสัย!H48="","",จิตพิสัย!H48))</f>
        <v/>
      </c>
      <c r="H48" s="71" t="str">
        <f t="array" ref="H48">IF(B48="","",IF(จิตพิสัย!I48="","",จิตพิสัย!I48))</f>
        <v/>
      </c>
      <c r="I48" s="71" t="str">
        <f t="array" ref="I48">IF(B48="","",IF(จิตพิสัย!J48="","",จิตพิสัย!J48))</f>
        <v/>
      </c>
      <c r="J48" s="71" t="str">
        <f t="array" ref="J48">IF(B48="","",IF(จิตพิสัย!K48="","",จิตพิสัย!K48))</f>
        <v/>
      </c>
      <c r="K48" s="71" t="str">
        <f t="array" ref="K48">IF(B48="","",IF(จิตพิสัย!L48="","",จิตพิสัย!L48))</f>
        <v/>
      </c>
      <c r="L48" s="71" t="str">
        <f t="array" ref="L48">IF(B48="","",IF(จิตพิสัย!M48="","",จิตพิสัย!M48))</f>
        <v/>
      </c>
      <c r="M48" s="71" t="str">
        <f t="array" ref="M48">IF(B48="","",IF(จิตพิสัย!N48="","",จิตพิสัย!N48))</f>
        <v/>
      </c>
      <c r="N48" s="71" t="str">
        <f t="array" ref="N48">IF(B48="","",IF(จิตพิสัย!O48="","",จิตพิสัย!O48))</f>
        <v/>
      </c>
      <c r="O48" s="71" t="str">
        <f t="array" ref="O48">IF(B48="","",IF(จิตพิสัย!P48="","",จิตพิสัย!P48))</f>
        <v/>
      </c>
      <c r="P48" s="71" t="str">
        <f t="array" ref="P48">IF(B48="","",IF(จิตพิสัย!Q48="","",จิตพิสัย!Q48))</f>
        <v/>
      </c>
      <c r="Q48" s="71" t="str">
        <f t="array" ref="Q48">IF(B48="","",IF(จิตพิสัย!R48="","",จิตพิสัย!R48))</f>
        <v/>
      </c>
      <c r="R48" s="71" t="str">
        <f t="array" ref="R48">IF(B48="","",IF(จิตพิสัย!S48="","",จิตพิสัย!S48))</f>
        <v/>
      </c>
      <c r="S48" s="71" t="str">
        <f t="shared" si="4"/>
        <v/>
      </c>
      <c r="T48" s="72" t="str">
        <f>IF(B48="","",ROUNDUP(IF(ข้อมูล!D10="เข้าเรียน",((IF(T4&gt;0,(COUNTIF(D48:R48,1)*ข้อมูล!E10)/(SUM(D6:R6)),0))-หักคะแนน!O45),((IF(T4&gt;0,IF(SUM(D48:R48)&gt;AO1,T4,((SUM(D48:R48)*ข้อมูล!E10)/AO1)),"0"))-หักคะแนน!O45)),1))</f>
        <v/>
      </c>
      <c r="U48" s="73" t="str">
        <f>IF(B48="","",IF(U6&gt;0,((งาน1!K45*ข้อมูล!L3)/100),""))</f>
        <v/>
      </c>
      <c r="V48" s="73" t="str">
        <f>IF(B48="","",IF(V6&gt;0,((งาน2!K45*ข้อมูล!L4)/100),""))</f>
        <v/>
      </c>
      <c r="W48" s="73" t="str">
        <f>IF(B48="","",IF(W6&gt;0,((งาน3!K45*ข้อมูล!L5)/100),""))</f>
        <v/>
      </c>
      <c r="X48" s="73" t="str">
        <f>IF(B48="","",IF(X6&gt;0,((งาน4!K45*ข้อมูล!L6)/100),""))</f>
        <v/>
      </c>
      <c r="Y48" s="73" t="str">
        <f>IF(B48="","",IF(Y6&gt;0,((งาน5!K45*ข้อมูล!L7)/100),""))</f>
        <v/>
      </c>
      <c r="Z48" s="73" t="str">
        <f>IF(B48="","",IF(Z6&gt;0,((งาน6!K45*ข้อมูล!L8)/100),""))</f>
        <v/>
      </c>
      <c r="AA48" s="73" t="str">
        <f>IF(B48="","",IF(AA6&gt;0,((งาน7!K45*ข้อมูล!L9)/100),""))</f>
        <v/>
      </c>
      <c r="AB48" s="73" t="str">
        <f>IF(B48="","",IF(AB6&gt;0,((งาน8!K45*ข้อมูล!L10)/100),""))</f>
        <v/>
      </c>
      <c r="AC48" s="73" t="str">
        <f>IF(B48="","",IF(AC6&gt;0,((งาน9!K45*ข้อมูล!L11)/100),""))</f>
        <v/>
      </c>
      <c r="AD48" s="73" t="str">
        <f>IF(B48="","",IF(AD6&gt;0,((งาน10!K45*ข้อมูล!L12)/100),""))</f>
        <v/>
      </c>
      <c r="AE48" s="73" t="str">
        <f>IF(B48="","",IF(AE6&gt;0,((งาน11!K45*ข้อมูล!L13)/100),""))</f>
        <v/>
      </c>
      <c r="AF48" s="73" t="str">
        <f>IF(B48="","",IF(AF6&gt;0,((งาน12!K45*ข้อมูล!L14)/100),""))</f>
        <v/>
      </c>
      <c r="AG48" s="73" t="str">
        <f>IF(B48="","",IF(AG6&gt;0,((งาน13!K45*ข้อมูล!L15)/100),""))</f>
        <v/>
      </c>
      <c r="AH48" s="73" t="str">
        <f>IF(B48="","",IF(AH6&gt;0,((งาน14!K45*ข้อมูล!L16)/100),""))</f>
        <v/>
      </c>
      <c r="AI48" s="73" t="str">
        <f>IF(B48="","",IF(ข้อมูล!K17="Term Project",IF(AI6&gt;0,(('Term Project'!K45*ข้อมูล!L17)/100),""),IF(AI6&gt;0,((QUIZ!V45*คะแนน!AI6)/100),"")))</f>
        <v/>
      </c>
      <c r="AJ48" s="74" t="str">
        <f>IF(B48="","",ROUNDUP((SUM(U48:AI48)*AJ4)/SUM(U6:AI6),1))</f>
        <v/>
      </c>
      <c r="AK48" s="206"/>
      <c r="AL48" s="75" t="str">
        <f t="shared" si="2"/>
        <v/>
      </c>
      <c r="AM48" s="76" t="str">
        <f>IF(B48="","",Final!L45)</f>
        <v/>
      </c>
      <c r="AN48" s="84" t="str">
        <f t="shared" si="3"/>
        <v/>
      </c>
      <c r="AO48" s="84" t="str" cm="1">
        <f t="array" ref="AO48">_xlfn.IFS(B48="","",COUNTA(C48)&lt;1,"0",Final!E45="M","M",AK48="I","I",AK48="W","W",AN48&gt;=$AQ$7,$AP$7,AN48&gt;=$AQ$8,$AP$8,AN48&gt;=$AQ$9,$AP$9,AN48&gt;=$AQ$10,$AP$10,AN48&gt;=$AQ$11,$AP$11,AN48&gt;=$AQ$12,$AP$12,AN48&gt;=$AQ$13,$AP$13,AN48&lt;$AQ$14,$AP$14)</f>
        <v/>
      </c>
      <c r="AP48" s="217"/>
      <c r="AQ48" s="217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</row>
    <row r="49" spans="1:55" s="77" customFormat="1" ht="19.5">
      <c r="A49" s="81">
        <v>43</v>
      </c>
      <c r="B49" s="71" t="str">
        <f>IF(ข้อมูลนักศึกษา!C47=0,"",ข้อมูลนักศึกษา!C47)</f>
        <v/>
      </c>
      <c r="C49" s="82" t="str">
        <f>IF(ข้อมูลนักศึกษา!C47=0,"",VLOOKUP(B49,ข้อมูลนักศึกษา!C47:D117,2,FALSE))</f>
        <v/>
      </c>
      <c r="D49" s="71" t="str">
        <f t="array" ref="D49">IF(B49="","",IF(จิตพิสัย!E49="","",จิตพิสัย!E49))</f>
        <v/>
      </c>
      <c r="E49" s="71" t="str">
        <f t="array" ref="E49">IF(B49="","",IF(จิตพิสัย!F49="","",จิตพิสัย!F49))</f>
        <v/>
      </c>
      <c r="F49" s="71" t="str">
        <f t="array" ref="F49">IF(B49="","",IF(จิตพิสัย!G49="","",จิตพิสัย!G49))</f>
        <v/>
      </c>
      <c r="G49" s="71" t="str">
        <f t="array" ref="G49">IF(B49="","",IF(จิตพิสัย!H49="","",จิตพิสัย!H49))</f>
        <v/>
      </c>
      <c r="H49" s="71" t="str">
        <f t="array" ref="H49">IF(B49="","",IF(จิตพิสัย!I49="","",จิตพิสัย!I49))</f>
        <v/>
      </c>
      <c r="I49" s="71" t="str">
        <f t="array" ref="I49">IF(B49="","",IF(จิตพิสัย!J49="","",จิตพิสัย!J49))</f>
        <v/>
      </c>
      <c r="J49" s="71" t="str">
        <f t="array" ref="J49">IF(B49="","",IF(จิตพิสัย!K49="","",จิตพิสัย!K49))</f>
        <v/>
      </c>
      <c r="K49" s="71" t="str">
        <f t="array" ref="K49">IF(B49="","",IF(จิตพิสัย!L49="","",จิตพิสัย!L49))</f>
        <v/>
      </c>
      <c r="L49" s="71" t="str">
        <f t="array" ref="L49">IF(B49="","",IF(จิตพิสัย!M49="","",จิตพิสัย!M49))</f>
        <v/>
      </c>
      <c r="M49" s="71" t="str">
        <f t="array" ref="M49">IF(B49="","",IF(จิตพิสัย!N49="","",จิตพิสัย!N49))</f>
        <v/>
      </c>
      <c r="N49" s="71" t="str">
        <f t="array" ref="N49">IF(B49="","",IF(จิตพิสัย!O49="","",จิตพิสัย!O49))</f>
        <v/>
      </c>
      <c r="O49" s="71" t="str">
        <f t="array" ref="O49">IF(B49="","",IF(จิตพิสัย!P49="","",จิตพิสัย!P49))</f>
        <v/>
      </c>
      <c r="P49" s="71" t="str">
        <f t="array" ref="P49">IF(B49="","",IF(จิตพิสัย!Q49="","",จิตพิสัย!Q49))</f>
        <v/>
      </c>
      <c r="Q49" s="71" t="str">
        <f t="array" ref="Q49">IF(B49="","",IF(จิตพิสัย!R49="","",จิตพิสัย!R49))</f>
        <v/>
      </c>
      <c r="R49" s="71" t="str">
        <f t="array" ref="R49">IF(B49="","",IF(จิตพิสัย!S49="","",จิตพิสัย!S49))</f>
        <v/>
      </c>
      <c r="S49" s="71" t="str">
        <f t="shared" si="4"/>
        <v/>
      </c>
      <c r="T49" s="72" t="str">
        <f>IF(B49="","",ROUNDUP(IF(ข้อมูล!D10="เข้าเรียน",((IF(T4&gt;0,(COUNTIF(D49:R49,1)*ข้อมูล!E10)/(SUM(D6:R6)),0))-หักคะแนน!O46),((IF(T4&gt;0,IF(SUM(D49:R49)&gt;AO1,T4,((SUM(D49:R49)*ข้อมูล!E10)/AO1)),"0"))-หักคะแนน!O46)),1))</f>
        <v/>
      </c>
      <c r="U49" s="73" t="str">
        <f>IF(B49="","",IF(U6&gt;0,((งาน1!K46*ข้อมูล!L3)/100),""))</f>
        <v/>
      </c>
      <c r="V49" s="73" t="str">
        <f>IF(B49="","",IF(V6&gt;0,((งาน2!K46*ข้อมูล!L4)/100),""))</f>
        <v/>
      </c>
      <c r="W49" s="73" t="str">
        <f>IF(B49="","",IF(W6&gt;0,((งาน3!K46*ข้อมูล!L5)/100),""))</f>
        <v/>
      </c>
      <c r="X49" s="73" t="str">
        <f>IF(B49="","",IF(X6&gt;0,((งาน4!K46*ข้อมูล!L6)/100),""))</f>
        <v/>
      </c>
      <c r="Y49" s="73" t="str">
        <f>IF(B49="","",IF(Y6&gt;0,((งาน5!K46*ข้อมูล!L7)/100),""))</f>
        <v/>
      </c>
      <c r="Z49" s="73" t="str">
        <f>IF(B49="","",IF(Z6&gt;0,((งาน6!K46*ข้อมูล!L8)/100),""))</f>
        <v/>
      </c>
      <c r="AA49" s="73" t="str">
        <f>IF(B49="","",IF(AA6&gt;0,((งาน7!K46*ข้อมูล!L9)/100),""))</f>
        <v/>
      </c>
      <c r="AB49" s="73" t="str">
        <f>IF(B49="","",IF(AB6&gt;0,((งาน8!K46*ข้อมูล!L10)/100),""))</f>
        <v/>
      </c>
      <c r="AC49" s="73" t="str">
        <f>IF(B49="","",IF(AC6&gt;0,((งาน9!K46*ข้อมูล!L11)/100),""))</f>
        <v/>
      </c>
      <c r="AD49" s="73" t="str">
        <f>IF(B49="","",IF(AD6&gt;0,((งาน10!K46*ข้อมูล!L12)/100),""))</f>
        <v/>
      </c>
      <c r="AE49" s="73" t="str">
        <f>IF(B49="","",IF(AE6&gt;0,((งาน11!K46*ข้อมูล!L13)/100),""))</f>
        <v/>
      </c>
      <c r="AF49" s="73" t="str">
        <f>IF(B49="","",IF(AF6&gt;0,((งาน12!K46*ข้อมูล!L14)/100),""))</f>
        <v/>
      </c>
      <c r="AG49" s="73" t="str">
        <f>IF(B49="","",IF(AG6&gt;0,((งาน13!K46*ข้อมูล!L15)/100),""))</f>
        <v/>
      </c>
      <c r="AH49" s="73" t="str">
        <f>IF(B49="","",IF(AH6&gt;0,((งาน14!K46*ข้อมูล!L16)/100),""))</f>
        <v/>
      </c>
      <c r="AI49" s="73" t="str">
        <f>IF(B49="","",IF(ข้อมูล!K17="Term Project",IF(AI6&gt;0,(('Term Project'!K46*ข้อมูล!L17)/100),""),IF(AI6&gt;0,((QUIZ!V46*คะแนน!AI6)/100),"")))</f>
        <v/>
      </c>
      <c r="AJ49" s="74" t="str">
        <f>IF(B49="","",ROUNDUP((SUM(U49:AI49)*AJ4)/SUM(U6:AI6),1))</f>
        <v/>
      </c>
      <c r="AK49" s="206"/>
      <c r="AL49" s="75" t="str">
        <f t="shared" si="2"/>
        <v/>
      </c>
      <c r="AM49" s="76" t="str">
        <f>IF(B49="","",Final!L46)</f>
        <v/>
      </c>
      <c r="AN49" s="84" t="str">
        <f t="shared" si="3"/>
        <v/>
      </c>
      <c r="AO49" s="84" t="str" cm="1">
        <f t="array" ref="AO49">_xlfn.IFS(B49="","",COUNTA(C49)&lt;1,"0",Final!E46="M","M",AK49="I","I",AK49="W","W",AN49&gt;=$AQ$7,$AP$7,AN49&gt;=$AQ$8,$AP$8,AN49&gt;=$AQ$9,$AP$9,AN49&gt;=$AQ$10,$AP$10,AN49&gt;=$AQ$11,$AP$11,AN49&gt;=$AQ$12,$AP$12,AN49&gt;=$AQ$13,$AP$13,AN49&lt;$AQ$14,$AP$14)</f>
        <v/>
      </c>
      <c r="AP49" s="217"/>
      <c r="AQ49" s="217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</row>
    <row r="50" spans="1:55" s="77" customFormat="1" ht="19.5">
      <c r="A50" s="81">
        <v>44</v>
      </c>
      <c r="B50" s="71" t="str">
        <f>IF(ข้อมูลนักศึกษา!C48=0,"",ข้อมูลนักศึกษา!C48)</f>
        <v/>
      </c>
      <c r="C50" s="82" t="str">
        <f>IF(ข้อมูลนักศึกษา!C48=0,"",VLOOKUP(B50,ข้อมูลนักศึกษา!C48:D118,2,FALSE))</f>
        <v/>
      </c>
      <c r="D50" s="71" t="str">
        <f t="array" ref="D50">IF(B50="","",IF(จิตพิสัย!E50="","",จิตพิสัย!E50))</f>
        <v/>
      </c>
      <c r="E50" s="71" t="str">
        <f t="array" ref="E50">IF(B50="","",IF(จิตพิสัย!F50="","",จิตพิสัย!F50))</f>
        <v/>
      </c>
      <c r="F50" s="71" t="str">
        <f t="array" ref="F50">IF(B50="","",IF(จิตพิสัย!G50="","",จิตพิสัย!G50))</f>
        <v/>
      </c>
      <c r="G50" s="71" t="str">
        <f t="array" ref="G50">IF(B50="","",IF(จิตพิสัย!H50="","",จิตพิสัย!H50))</f>
        <v/>
      </c>
      <c r="H50" s="71" t="str">
        <f t="array" ref="H50">IF(B50="","",IF(จิตพิสัย!I50="","",จิตพิสัย!I50))</f>
        <v/>
      </c>
      <c r="I50" s="71" t="str">
        <f t="array" ref="I50">IF(B50="","",IF(จิตพิสัย!J50="","",จิตพิสัย!J50))</f>
        <v/>
      </c>
      <c r="J50" s="71" t="str">
        <f t="array" ref="J50">IF(B50="","",IF(จิตพิสัย!K50="","",จิตพิสัย!K50))</f>
        <v/>
      </c>
      <c r="K50" s="71" t="str">
        <f t="array" ref="K50">IF(B50="","",IF(จิตพิสัย!L50="","",จิตพิสัย!L50))</f>
        <v/>
      </c>
      <c r="L50" s="71" t="str">
        <f t="array" ref="L50">IF(B50="","",IF(จิตพิสัย!M50="","",จิตพิสัย!M50))</f>
        <v/>
      </c>
      <c r="M50" s="71" t="str">
        <f t="array" ref="M50">IF(B50="","",IF(จิตพิสัย!N50="","",จิตพิสัย!N50))</f>
        <v/>
      </c>
      <c r="N50" s="71" t="str">
        <f t="array" ref="N50">IF(B50="","",IF(จิตพิสัย!O50="","",จิตพิสัย!O50))</f>
        <v/>
      </c>
      <c r="O50" s="71" t="str">
        <f t="array" ref="O50">IF(B50="","",IF(จิตพิสัย!P50="","",จิตพิสัย!P50))</f>
        <v/>
      </c>
      <c r="P50" s="71" t="str">
        <f t="array" ref="P50">IF(B50="","",IF(จิตพิสัย!Q50="","",จิตพิสัย!Q50))</f>
        <v/>
      </c>
      <c r="Q50" s="71" t="str">
        <f t="array" ref="Q50">IF(B50="","",IF(จิตพิสัย!R50="","",จิตพิสัย!R50))</f>
        <v/>
      </c>
      <c r="R50" s="71" t="str">
        <f t="array" ref="R50">IF(B50="","",IF(จิตพิสัย!S50="","",จิตพิสัย!S50))</f>
        <v/>
      </c>
      <c r="S50" s="71" t="str">
        <f t="shared" si="4"/>
        <v/>
      </c>
      <c r="T50" s="72" t="str">
        <f>IF(B50="","",ROUNDUP(IF(ข้อมูล!D10="เข้าเรียน",((IF(T4&gt;0,(COUNTIF(D50:R50,1)*ข้อมูล!E10)/(SUM(D6:R6)),0))-หักคะแนน!O47),((IF(T4&gt;0,IF(SUM(D50:R50)&gt;AO1,T4,((SUM(D50:R50)*ข้อมูล!E10)/AO1)),"0"))-หักคะแนน!O47)),1))</f>
        <v/>
      </c>
      <c r="U50" s="73" t="str">
        <f>IF(B50="","",IF(U6&gt;0,((งาน1!K47*ข้อมูล!L3)/100),""))</f>
        <v/>
      </c>
      <c r="V50" s="73" t="str">
        <f>IF(B50="","",IF(V6&gt;0,((งาน2!K47*ข้อมูล!L4)/100),""))</f>
        <v/>
      </c>
      <c r="W50" s="73" t="str">
        <f>IF(B50="","",IF(W6&gt;0,((งาน3!K47*ข้อมูล!L5)/100),""))</f>
        <v/>
      </c>
      <c r="X50" s="73" t="str">
        <f>IF(B50="","",IF(X6&gt;0,((งาน4!K47*ข้อมูล!L6)/100),""))</f>
        <v/>
      </c>
      <c r="Y50" s="73" t="str">
        <f>IF(B50="","",IF(Y6&gt;0,((งาน5!K47*ข้อมูล!L7)/100),""))</f>
        <v/>
      </c>
      <c r="Z50" s="73" t="str">
        <f>IF(B50="","",IF(Z6&gt;0,((งาน6!K47*ข้อมูล!L8)/100),""))</f>
        <v/>
      </c>
      <c r="AA50" s="73" t="str">
        <f>IF(B50="","",IF(AA6&gt;0,((งาน7!K47*ข้อมูล!L9)/100),""))</f>
        <v/>
      </c>
      <c r="AB50" s="73" t="str">
        <f>IF(B50="","",IF(AB6&gt;0,((งาน8!K47*ข้อมูล!L10)/100),""))</f>
        <v/>
      </c>
      <c r="AC50" s="73" t="str">
        <f>IF(B50="","",IF(AC6&gt;0,((งาน9!K47*ข้อมูล!L11)/100),""))</f>
        <v/>
      </c>
      <c r="AD50" s="73" t="str">
        <f>IF(B50="","",IF(AD6&gt;0,((งาน10!K47*ข้อมูล!L12)/100),""))</f>
        <v/>
      </c>
      <c r="AE50" s="73" t="str">
        <f>IF(B50="","",IF(AE6&gt;0,((งาน11!K47*ข้อมูล!L13)/100),""))</f>
        <v/>
      </c>
      <c r="AF50" s="73" t="str">
        <f>IF(B50="","",IF(AF6&gt;0,((งาน12!K47*ข้อมูล!L14)/100),""))</f>
        <v/>
      </c>
      <c r="AG50" s="73" t="str">
        <f>IF(B50="","",IF(AG6&gt;0,((งาน13!K47*ข้อมูล!L15)/100),""))</f>
        <v/>
      </c>
      <c r="AH50" s="73" t="str">
        <f>IF(B50="","",IF(AH6&gt;0,((งาน14!K47*ข้อมูล!L16)/100),""))</f>
        <v/>
      </c>
      <c r="AI50" s="73" t="str">
        <f>IF(B50="","",IF(ข้อมูล!K17="Term Project",IF(AI6&gt;0,(('Term Project'!K47*ข้อมูล!L17)/100),""),IF(AI6&gt;0,((QUIZ!V47*คะแนน!AI6)/100),"")))</f>
        <v/>
      </c>
      <c r="AJ50" s="74" t="str">
        <f>IF(B50="","",ROUNDUP((SUM(U50:AI50)*AJ4)/SUM(U6:AI6),1))</f>
        <v/>
      </c>
      <c r="AK50" s="206"/>
      <c r="AL50" s="75" t="str">
        <f t="shared" si="2"/>
        <v/>
      </c>
      <c r="AM50" s="76" t="str">
        <f>IF(B50="","",Final!L47)</f>
        <v/>
      </c>
      <c r="AN50" s="84" t="str">
        <f t="shared" si="3"/>
        <v/>
      </c>
      <c r="AO50" s="84" t="str" cm="1">
        <f t="array" ref="AO50">_xlfn.IFS(B50="","",COUNTA(C50)&lt;1,"0",Final!E47="M","M",AK50="I","I",AK50="W","W",AN50&gt;=$AQ$7,$AP$7,AN50&gt;=$AQ$8,$AP$8,AN50&gt;=$AQ$9,$AP$9,AN50&gt;=$AQ$10,$AP$10,AN50&gt;=$AQ$11,$AP$11,AN50&gt;=$AQ$12,$AP$12,AN50&gt;=$AQ$13,$AP$13,AN50&lt;$AQ$14,$AP$14)</f>
        <v/>
      </c>
      <c r="AP50" s="217"/>
      <c r="AQ50" s="217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</row>
    <row r="51" spans="1:55" s="77" customFormat="1" ht="19.5">
      <c r="A51" s="81">
        <v>45</v>
      </c>
      <c r="B51" s="71" t="str">
        <f>IF(ข้อมูลนักศึกษา!C49=0,"",ข้อมูลนักศึกษา!C49)</f>
        <v/>
      </c>
      <c r="C51" s="82" t="str">
        <f>IF(ข้อมูลนักศึกษา!C49=0,"",VLOOKUP(B51,ข้อมูลนักศึกษา!C49:D119,2,FALSE))</f>
        <v/>
      </c>
      <c r="D51" s="71" t="str">
        <f t="array" ref="D51">IF(B51="","",IF(จิตพิสัย!E51="","",จิตพิสัย!E51))</f>
        <v/>
      </c>
      <c r="E51" s="71" t="str">
        <f t="array" ref="E51">IF(B51="","",IF(จิตพิสัย!F51="","",จิตพิสัย!F51))</f>
        <v/>
      </c>
      <c r="F51" s="71" t="str">
        <f t="array" ref="F51">IF(B51="","",IF(จิตพิสัย!G51="","",จิตพิสัย!G51))</f>
        <v/>
      </c>
      <c r="G51" s="71" t="str">
        <f t="array" ref="G51">IF(B51="","",IF(จิตพิสัย!H51="","",จิตพิสัย!H51))</f>
        <v/>
      </c>
      <c r="H51" s="71" t="str">
        <f t="array" ref="H51">IF(B51="","",IF(จิตพิสัย!I51="","",จิตพิสัย!I51))</f>
        <v/>
      </c>
      <c r="I51" s="71" t="str">
        <f t="array" ref="I51">IF(B51="","",IF(จิตพิสัย!J51="","",จิตพิสัย!J51))</f>
        <v/>
      </c>
      <c r="J51" s="71" t="str">
        <f t="array" ref="J51">IF(B51="","",IF(จิตพิสัย!K51="","",จิตพิสัย!K51))</f>
        <v/>
      </c>
      <c r="K51" s="71" t="str">
        <f t="array" ref="K51">IF(B51="","",IF(จิตพิสัย!L51="","",จิตพิสัย!L51))</f>
        <v/>
      </c>
      <c r="L51" s="71" t="str">
        <f t="array" ref="L51">IF(B51="","",IF(จิตพิสัย!M51="","",จิตพิสัย!M51))</f>
        <v/>
      </c>
      <c r="M51" s="71" t="str">
        <f t="array" ref="M51">IF(B51="","",IF(จิตพิสัย!N51="","",จิตพิสัย!N51))</f>
        <v/>
      </c>
      <c r="N51" s="71" t="str">
        <f t="array" ref="N51">IF(B51="","",IF(จิตพิสัย!O51="","",จิตพิสัย!O51))</f>
        <v/>
      </c>
      <c r="O51" s="71" t="str">
        <f t="array" ref="O51">IF(B51="","",IF(จิตพิสัย!P51="","",จิตพิสัย!P51))</f>
        <v/>
      </c>
      <c r="P51" s="71" t="str">
        <f t="array" ref="P51">IF(B51="","",IF(จิตพิสัย!Q51="","",จิตพิสัย!Q51))</f>
        <v/>
      </c>
      <c r="Q51" s="71" t="str">
        <f t="array" ref="Q51">IF(B51="","",IF(จิตพิสัย!R51="","",จิตพิสัย!R51))</f>
        <v/>
      </c>
      <c r="R51" s="71" t="str">
        <f t="array" ref="R51">IF(B51="","",IF(จิตพิสัย!S51="","",จิตพิสัย!S51))</f>
        <v/>
      </c>
      <c r="S51" s="71" t="str">
        <f t="shared" si="4"/>
        <v/>
      </c>
      <c r="T51" s="72" t="str">
        <f>IF(B51="","",ROUNDUP(IF(ข้อมูล!D10="เข้าเรียน",((IF(T4&gt;0,(COUNTIF(D51:R51,1)*ข้อมูล!E10)/(SUM(D6:R6)),0))-หักคะแนน!O48),((IF(T4&gt;0,IF(SUM(D51:R51)&gt;AO1,T4,((SUM(D51:R51)*ข้อมูล!E10)/AO1)),"0"))-หักคะแนน!O48)),1))</f>
        <v/>
      </c>
      <c r="U51" s="73" t="str">
        <f>IF(B51="","",IF(U6&gt;0,((งาน1!K48*ข้อมูล!L3)/100),""))</f>
        <v/>
      </c>
      <c r="V51" s="73" t="str">
        <f>IF(B51="","",IF(V6&gt;0,((งาน2!K48*ข้อมูล!L4)/100),""))</f>
        <v/>
      </c>
      <c r="W51" s="73" t="str">
        <f>IF(B51="","",IF(W6&gt;0,((งาน3!K48*ข้อมูล!L5)/100),""))</f>
        <v/>
      </c>
      <c r="X51" s="73" t="str">
        <f>IF(B51="","",IF(X6&gt;0,((งาน4!K48*ข้อมูล!L6)/100),""))</f>
        <v/>
      </c>
      <c r="Y51" s="73" t="str">
        <f>IF(B51="","",IF(Y6&gt;0,((งาน5!K48*ข้อมูล!L7)/100),""))</f>
        <v/>
      </c>
      <c r="Z51" s="73" t="str">
        <f>IF(B51="","",IF(Z6&gt;0,((งาน6!K48*ข้อมูล!L8)/100),""))</f>
        <v/>
      </c>
      <c r="AA51" s="73" t="str">
        <f>IF(B51="","",IF(AA6&gt;0,((งาน7!K48*ข้อมูล!L9)/100),""))</f>
        <v/>
      </c>
      <c r="AB51" s="73" t="str">
        <f>IF(B51="","",IF(AB6&gt;0,((งาน8!K48*ข้อมูล!L10)/100),""))</f>
        <v/>
      </c>
      <c r="AC51" s="73" t="str">
        <f>IF(B51="","",IF(AC6&gt;0,((งาน9!K48*ข้อมูล!L11)/100),""))</f>
        <v/>
      </c>
      <c r="AD51" s="73" t="str">
        <f>IF(B51="","",IF(AD6&gt;0,((งาน10!K48*ข้อมูล!L12)/100),""))</f>
        <v/>
      </c>
      <c r="AE51" s="73" t="str">
        <f>IF(B51="","",IF(AE6&gt;0,((งาน11!K48*ข้อมูล!L13)/100),""))</f>
        <v/>
      </c>
      <c r="AF51" s="73" t="str">
        <f>IF(B51="","",IF(AF6&gt;0,((งาน12!K48*ข้อมูล!L14)/100),""))</f>
        <v/>
      </c>
      <c r="AG51" s="73" t="str">
        <f>IF(B51="","",IF(AG6&gt;0,((งาน13!K48*ข้อมูล!L15)/100),""))</f>
        <v/>
      </c>
      <c r="AH51" s="73" t="str">
        <f>IF(B51="","",IF(AH6&gt;0,((งาน14!K48*ข้อมูล!L16)/100),""))</f>
        <v/>
      </c>
      <c r="AI51" s="73" t="str">
        <f>IF(B51="","",IF(ข้อมูล!K17="Term Project",IF(AI6&gt;0,(('Term Project'!K48*ข้อมูล!L17)/100),""),IF(AI6&gt;0,((QUIZ!V48*คะแนน!AI6)/100),"")))</f>
        <v/>
      </c>
      <c r="AJ51" s="74" t="str">
        <f>IF(B51="","",ROUNDUP((SUM(U51:AI51)*AJ4)/SUM(U6:AI6),1))</f>
        <v/>
      </c>
      <c r="AK51" s="206"/>
      <c r="AL51" s="75" t="str">
        <f t="shared" si="2"/>
        <v/>
      </c>
      <c r="AM51" s="76" t="str">
        <f>IF(B51="","",Final!L48)</f>
        <v/>
      </c>
      <c r="AN51" s="84" t="str">
        <f t="shared" si="3"/>
        <v/>
      </c>
      <c r="AO51" s="84" t="str" cm="1">
        <f t="array" ref="AO51">_xlfn.IFS(B51="","",COUNTA(C51)&lt;1,"0",Final!E48="M","M",AK51="I","I",AK51="W","W",AN51&gt;=$AQ$7,$AP$7,AN51&gt;=$AQ$8,$AP$8,AN51&gt;=$AQ$9,$AP$9,AN51&gt;=$AQ$10,$AP$10,AN51&gt;=$AQ$11,$AP$11,AN51&gt;=$AQ$12,$AP$12,AN51&gt;=$AQ$13,$AP$13,AN51&lt;$AQ$14,$AP$14)</f>
        <v/>
      </c>
      <c r="AP51" s="217"/>
      <c r="AQ51" s="217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</row>
    <row r="52" spans="1:55" s="77" customFormat="1" ht="19.5">
      <c r="A52" s="81">
        <v>46</v>
      </c>
      <c r="B52" s="71" t="str">
        <f>IF(ข้อมูลนักศึกษา!C50=0,"",ข้อมูลนักศึกษา!C50)</f>
        <v/>
      </c>
      <c r="C52" s="82" t="str">
        <f>IF(ข้อมูลนักศึกษา!C50=0,"",VLOOKUP(B52,ข้อมูลนักศึกษา!C50:D120,2,FALSE))</f>
        <v/>
      </c>
      <c r="D52" s="71" t="str">
        <f t="array" ref="D52">IF(B52="","",IF(จิตพิสัย!E52="","",จิตพิสัย!E52))</f>
        <v/>
      </c>
      <c r="E52" s="71" t="str">
        <f t="array" ref="E52">IF(B52="","",IF(จิตพิสัย!F52="","",จิตพิสัย!F52))</f>
        <v/>
      </c>
      <c r="F52" s="71" t="str">
        <f t="array" ref="F52">IF(B52="","",IF(จิตพิสัย!G52="","",จิตพิสัย!G52))</f>
        <v/>
      </c>
      <c r="G52" s="71" t="str">
        <f t="array" ref="G52">IF(B52="","",IF(จิตพิสัย!H52="","",จิตพิสัย!H52))</f>
        <v/>
      </c>
      <c r="H52" s="71" t="str">
        <f t="array" ref="H52">IF(B52="","",IF(จิตพิสัย!I52="","",จิตพิสัย!I52))</f>
        <v/>
      </c>
      <c r="I52" s="71" t="str">
        <f t="array" ref="I52">IF(B52="","",IF(จิตพิสัย!J52="","",จิตพิสัย!J52))</f>
        <v/>
      </c>
      <c r="J52" s="71" t="str">
        <f t="array" ref="J52">IF(B52="","",IF(จิตพิสัย!K52="","",จิตพิสัย!K52))</f>
        <v/>
      </c>
      <c r="K52" s="71" t="str">
        <f t="array" ref="K52">IF(B52="","",IF(จิตพิสัย!L52="","",จิตพิสัย!L52))</f>
        <v/>
      </c>
      <c r="L52" s="71" t="str">
        <f t="array" ref="L52">IF(B52="","",IF(จิตพิสัย!M52="","",จิตพิสัย!M52))</f>
        <v/>
      </c>
      <c r="M52" s="71" t="str">
        <f t="array" ref="M52">IF(B52="","",IF(จิตพิสัย!N52="","",จิตพิสัย!N52))</f>
        <v/>
      </c>
      <c r="N52" s="71" t="str">
        <f t="array" ref="N52">IF(B52="","",IF(จิตพิสัย!O52="","",จิตพิสัย!O52))</f>
        <v/>
      </c>
      <c r="O52" s="71" t="str">
        <f t="array" ref="O52">IF(B52="","",IF(จิตพิสัย!P52="","",จิตพิสัย!P52))</f>
        <v/>
      </c>
      <c r="P52" s="71" t="str">
        <f t="array" ref="P52">IF(B52="","",IF(จิตพิสัย!Q52="","",จิตพิสัย!Q52))</f>
        <v/>
      </c>
      <c r="Q52" s="71" t="str">
        <f t="array" ref="Q52">IF(B52="","",IF(จิตพิสัย!R52="","",จิตพิสัย!R52))</f>
        <v/>
      </c>
      <c r="R52" s="71" t="str">
        <f t="array" ref="R52">IF(B52="","",IF(จิตพิสัย!S52="","",จิตพิสัย!S52))</f>
        <v/>
      </c>
      <c r="S52" s="71" t="str">
        <f t="shared" si="4"/>
        <v/>
      </c>
      <c r="T52" s="72" t="str">
        <f>IF(B52="","",ROUNDUP(IF(ข้อมูล!D10="เข้าเรียน",((IF(T4&gt;0,(COUNTIF(D52:R52,1)*ข้อมูล!E10)/(SUM(D6:R6)),0))-หักคะแนน!O49),((IF(T4&gt;0,IF(SUM(D52:R52)&gt;AO1,T4,((SUM(D52:R52)*ข้อมูล!E10)/AO1)),"0"))-หักคะแนน!O49)),1))</f>
        <v/>
      </c>
      <c r="U52" s="73" t="str">
        <f>IF(B52="","",IF(U6&gt;0,((งาน1!K49*ข้อมูล!L3)/100),""))</f>
        <v/>
      </c>
      <c r="V52" s="73" t="str">
        <f>IF(B52="","",IF(V6&gt;0,((งาน2!K49*ข้อมูล!L4)/100),""))</f>
        <v/>
      </c>
      <c r="W52" s="73" t="str">
        <f>IF(B52="","",IF(W6&gt;0,((งาน3!K49*ข้อมูล!L5)/100),""))</f>
        <v/>
      </c>
      <c r="X52" s="73" t="str">
        <f>IF(B52="","",IF(X6&gt;0,((งาน4!K49*ข้อมูล!L6)/100),""))</f>
        <v/>
      </c>
      <c r="Y52" s="73" t="str">
        <f>IF(B52="","",IF(Y6&gt;0,((งาน5!K49*ข้อมูล!L7)/100),""))</f>
        <v/>
      </c>
      <c r="Z52" s="73" t="str">
        <f>IF(B52="","",IF(Z6&gt;0,((งาน6!K49*ข้อมูล!L8)/100),""))</f>
        <v/>
      </c>
      <c r="AA52" s="73" t="str">
        <f>IF(B52="","",IF(AA6&gt;0,((งาน7!K49*ข้อมูล!L9)/100),""))</f>
        <v/>
      </c>
      <c r="AB52" s="73" t="str">
        <f>IF(B52="","",IF(AB6&gt;0,((งาน8!K49*ข้อมูล!L10)/100),""))</f>
        <v/>
      </c>
      <c r="AC52" s="73" t="str">
        <f>IF(B52="","",IF(AC6&gt;0,((งาน9!K49*ข้อมูล!L11)/100),""))</f>
        <v/>
      </c>
      <c r="AD52" s="73" t="str">
        <f>IF(B52="","",IF(AD6&gt;0,((งาน10!K49*ข้อมูล!L12)/100),""))</f>
        <v/>
      </c>
      <c r="AE52" s="73" t="str">
        <f>IF(B52="","",IF(AE6&gt;0,((งาน11!K49*ข้อมูล!L13)/100),""))</f>
        <v/>
      </c>
      <c r="AF52" s="73" t="str">
        <f>IF(B52="","",IF(AF6&gt;0,((งาน12!K49*ข้อมูล!L14)/100),""))</f>
        <v/>
      </c>
      <c r="AG52" s="73" t="str">
        <f>IF(B52="","",IF(AG6&gt;0,((งาน13!K49*ข้อมูล!L15)/100),""))</f>
        <v/>
      </c>
      <c r="AH52" s="73" t="str">
        <f>IF(B52="","",IF(AH6&gt;0,((งาน14!K49*ข้อมูล!L16)/100),""))</f>
        <v/>
      </c>
      <c r="AI52" s="73" t="str">
        <f>IF(B52="","",IF(ข้อมูล!K17="Term Project",IF(AI6&gt;0,(('Term Project'!K49*ข้อมูล!L17)/100),""),IF(AI6&gt;0,((QUIZ!V49*คะแนน!AI6)/100),"")))</f>
        <v/>
      </c>
      <c r="AJ52" s="74" t="str">
        <f>IF(B52="","",ROUNDUP((SUM(U52:AI52)*AJ4)/SUM(U6:AI6),1))</f>
        <v/>
      </c>
      <c r="AK52" s="206"/>
      <c r="AL52" s="75" t="str">
        <f t="shared" si="2"/>
        <v/>
      </c>
      <c r="AM52" s="76" t="str">
        <f>IF(B52="","",Final!L49)</f>
        <v/>
      </c>
      <c r="AN52" s="84" t="str">
        <f t="shared" si="3"/>
        <v/>
      </c>
      <c r="AO52" s="84" t="str" cm="1">
        <f t="array" ref="AO52">_xlfn.IFS(B52="","",COUNTA(C52)&lt;1,"0",Final!E49="M","M",AK52="I","I",AK52="W","W",AN52&gt;=$AQ$7,$AP$7,AN52&gt;=$AQ$8,$AP$8,AN52&gt;=$AQ$9,$AP$9,AN52&gt;=$AQ$10,$AP$10,AN52&gt;=$AQ$11,$AP$11,AN52&gt;=$AQ$12,$AP$12,AN52&gt;=$AQ$13,$AP$13,AN52&lt;$AQ$14,$AP$14)</f>
        <v/>
      </c>
      <c r="AP52" s="217"/>
      <c r="AQ52" s="217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</row>
    <row r="53" spans="1:55" s="77" customFormat="1" ht="19.5">
      <c r="A53" s="81">
        <v>47</v>
      </c>
      <c r="B53" s="71" t="str">
        <f>IF(ข้อมูลนักศึกษา!C51=0,"",ข้อมูลนักศึกษา!C51)</f>
        <v/>
      </c>
      <c r="C53" s="82" t="str">
        <f>IF(ข้อมูลนักศึกษา!C51=0,"",VLOOKUP(B53,ข้อมูลนักศึกษา!C51:D121,2,FALSE))</f>
        <v/>
      </c>
      <c r="D53" s="71" t="str">
        <f t="array" ref="D53">IF(B53="","",IF(จิตพิสัย!E53="","",จิตพิสัย!E53))</f>
        <v/>
      </c>
      <c r="E53" s="71" t="str">
        <f t="array" ref="E53">IF(B53="","",IF(จิตพิสัย!F53="","",จิตพิสัย!F53))</f>
        <v/>
      </c>
      <c r="F53" s="71" t="str">
        <f t="array" ref="F53">IF(B53="","",IF(จิตพิสัย!G53="","",จิตพิสัย!G53))</f>
        <v/>
      </c>
      <c r="G53" s="71" t="str">
        <f t="array" ref="G53">IF(B53="","",IF(จิตพิสัย!H53="","",จิตพิสัย!H53))</f>
        <v/>
      </c>
      <c r="H53" s="71" t="str">
        <f t="array" ref="H53">IF(B53="","",IF(จิตพิสัย!I53="","",จิตพิสัย!I53))</f>
        <v/>
      </c>
      <c r="I53" s="71" t="str">
        <f t="array" ref="I53">IF(B53="","",IF(จิตพิสัย!J53="","",จิตพิสัย!J53))</f>
        <v/>
      </c>
      <c r="J53" s="71" t="str">
        <f t="array" ref="J53">IF(B53="","",IF(จิตพิสัย!K53="","",จิตพิสัย!K53))</f>
        <v/>
      </c>
      <c r="K53" s="71" t="str">
        <f t="array" ref="K53">IF(B53="","",IF(จิตพิสัย!L53="","",จิตพิสัย!L53))</f>
        <v/>
      </c>
      <c r="L53" s="71" t="str">
        <f t="array" ref="L53">IF(B53="","",IF(จิตพิสัย!M53="","",จิตพิสัย!M53))</f>
        <v/>
      </c>
      <c r="M53" s="71" t="str">
        <f t="array" ref="M53">IF(B53="","",IF(จิตพิสัย!N53="","",จิตพิสัย!N53))</f>
        <v/>
      </c>
      <c r="N53" s="71" t="str">
        <f t="array" ref="N53">IF(B53="","",IF(จิตพิสัย!O53="","",จิตพิสัย!O53))</f>
        <v/>
      </c>
      <c r="O53" s="71" t="str">
        <f t="array" ref="O53">IF(B53="","",IF(จิตพิสัย!P53="","",จิตพิสัย!P53))</f>
        <v/>
      </c>
      <c r="P53" s="71" t="str">
        <f t="array" ref="P53">IF(B53="","",IF(จิตพิสัย!Q53="","",จิตพิสัย!Q53))</f>
        <v/>
      </c>
      <c r="Q53" s="71" t="str">
        <f t="array" ref="Q53">IF(B53="","",IF(จิตพิสัย!R53="","",จิตพิสัย!R53))</f>
        <v/>
      </c>
      <c r="R53" s="71" t="str">
        <f t="array" ref="R53">IF(B53="","",IF(จิตพิสัย!S53="","",จิตพิสัย!S53))</f>
        <v/>
      </c>
      <c r="S53" s="71" t="str">
        <f t="shared" si="4"/>
        <v/>
      </c>
      <c r="T53" s="72" t="str">
        <f>IF(B53="","",ROUNDUP(IF(ข้อมูล!D10="เข้าเรียน",((IF(T4&gt;0,(COUNTIF(D53:R53,1)*ข้อมูล!E10)/(SUM(D6:R6)),0))-หักคะแนน!O50),((IF(T4&gt;0,IF(SUM(D53:R53)&gt;AO1,T4,((SUM(D53:R53)*ข้อมูล!E10)/AO1)),"0"))-หักคะแนน!O50)),1))</f>
        <v/>
      </c>
      <c r="U53" s="73" t="str">
        <f>IF(B53="","",IF(U6&gt;0,((งาน1!K50*ข้อมูล!L3)/100),""))</f>
        <v/>
      </c>
      <c r="V53" s="73" t="str">
        <f>IF(B53="","",IF(V6&gt;0,((งาน2!K50*ข้อมูล!L4)/100),""))</f>
        <v/>
      </c>
      <c r="W53" s="73" t="str">
        <f>IF(B53="","",IF(W6&gt;0,((งาน3!K50*ข้อมูล!L5)/100),""))</f>
        <v/>
      </c>
      <c r="X53" s="73" t="str">
        <f>IF(B53="","",IF(X6&gt;0,((งาน4!K50*ข้อมูล!L6)/100),""))</f>
        <v/>
      </c>
      <c r="Y53" s="73" t="str">
        <f>IF(B53="","",IF(Y6&gt;0,((งาน5!K50*ข้อมูล!L7)/100),""))</f>
        <v/>
      </c>
      <c r="Z53" s="73" t="str">
        <f>IF(B53="","",IF(Z6&gt;0,((งาน6!K50*ข้อมูล!L8)/100),""))</f>
        <v/>
      </c>
      <c r="AA53" s="73" t="str">
        <f>IF(B53="","",IF(AA6&gt;0,((งาน7!K50*ข้อมูล!L9)/100),""))</f>
        <v/>
      </c>
      <c r="AB53" s="73" t="str">
        <f>IF(B53="","",IF(AB6&gt;0,((งาน8!K50*ข้อมูล!L10)/100),""))</f>
        <v/>
      </c>
      <c r="AC53" s="73" t="str">
        <f>IF(B53="","",IF(AC6&gt;0,((งาน9!K50*ข้อมูล!L11)/100),""))</f>
        <v/>
      </c>
      <c r="AD53" s="73" t="str">
        <f>IF(B53="","",IF(AD6&gt;0,((งาน10!K50*ข้อมูล!L12)/100),""))</f>
        <v/>
      </c>
      <c r="AE53" s="73" t="str">
        <f>IF(B53="","",IF(AE6&gt;0,((งาน11!K50*ข้อมูล!L13)/100),""))</f>
        <v/>
      </c>
      <c r="AF53" s="73" t="str">
        <f>IF(B53="","",IF(AF6&gt;0,((งาน12!K50*ข้อมูล!L14)/100),""))</f>
        <v/>
      </c>
      <c r="AG53" s="73" t="str">
        <f>IF(B53="","",IF(AG6&gt;0,((งาน13!K50*ข้อมูล!L15)/100),""))</f>
        <v/>
      </c>
      <c r="AH53" s="73" t="str">
        <f>IF(B53="","",IF(AH6&gt;0,((งาน14!K50*ข้อมูล!L16)/100),""))</f>
        <v/>
      </c>
      <c r="AI53" s="73" t="str">
        <f>IF(B53="","",IF(ข้อมูล!K17="Term Project",IF(AI6&gt;0,(('Term Project'!K50*ข้อมูล!L17)/100),""),IF(AI6&gt;0,((QUIZ!V50*คะแนน!AI6)/100),"")))</f>
        <v/>
      </c>
      <c r="AJ53" s="74" t="str">
        <f>IF(B53="","",ROUNDUP((SUM(U53:AI53)*AJ4)/SUM(U6:AI6),1))</f>
        <v/>
      </c>
      <c r="AK53" s="206"/>
      <c r="AL53" s="75" t="str">
        <f t="shared" si="2"/>
        <v/>
      </c>
      <c r="AM53" s="76" t="str">
        <f>IF(B53="","",Final!L50)</f>
        <v/>
      </c>
      <c r="AN53" s="84" t="str">
        <f t="shared" si="3"/>
        <v/>
      </c>
      <c r="AO53" s="84" t="str" cm="1">
        <f t="array" ref="AO53">_xlfn.IFS(B53="","",COUNTA(C53)&lt;1,"0",Final!E50="M","M",AK53="I","I",AK53="W","W",AN53&gt;=$AQ$7,$AP$7,AN53&gt;=$AQ$8,$AP$8,AN53&gt;=$AQ$9,$AP$9,AN53&gt;=$AQ$10,$AP$10,AN53&gt;=$AQ$11,$AP$11,AN53&gt;=$AQ$12,$AP$12,AN53&gt;=$AQ$13,$AP$13,AN53&lt;$AQ$14,$AP$14)</f>
        <v/>
      </c>
      <c r="AP53" s="217"/>
      <c r="AQ53" s="217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</row>
    <row r="54" spans="1:55" s="77" customFormat="1" ht="19.5">
      <c r="A54" s="81">
        <v>48</v>
      </c>
      <c r="B54" s="71" t="str">
        <f>IF(ข้อมูลนักศึกษา!C52=0,"",ข้อมูลนักศึกษา!C52)</f>
        <v/>
      </c>
      <c r="C54" s="82" t="str">
        <f>IF(ข้อมูลนักศึกษา!C52=0,"",VLOOKUP(B54,ข้อมูลนักศึกษา!C52:D122,2,FALSE))</f>
        <v/>
      </c>
      <c r="D54" s="71" t="str">
        <f t="array" ref="D54">IF(B54="","",IF(จิตพิสัย!E54="","",จิตพิสัย!E54))</f>
        <v/>
      </c>
      <c r="E54" s="71" t="str">
        <f t="array" ref="E54">IF(B54="","",IF(จิตพิสัย!F54="","",จิตพิสัย!F54))</f>
        <v/>
      </c>
      <c r="F54" s="71" t="str">
        <f t="array" ref="F54">IF(B54="","",IF(จิตพิสัย!G54="","",จิตพิสัย!G54))</f>
        <v/>
      </c>
      <c r="G54" s="71" t="str">
        <f t="array" ref="G54">IF(B54="","",IF(จิตพิสัย!H54="","",จิตพิสัย!H54))</f>
        <v/>
      </c>
      <c r="H54" s="71" t="str">
        <f t="array" ref="H54">IF(B54="","",IF(จิตพิสัย!I54="","",จิตพิสัย!I54))</f>
        <v/>
      </c>
      <c r="I54" s="71" t="str">
        <f t="array" ref="I54">IF(B54="","",IF(จิตพิสัย!J54="","",จิตพิสัย!J54))</f>
        <v/>
      </c>
      <c r="J54" s="71" t="str">
        <f t="array" ref="J54">IF(B54="","",IF(จิตพิสัย!K54="","",จิตพิสัย!K54))</f>
        <v/>
      </c>
      <c r="K54" s="71" t="str">
        <f t="array" ref="K54">IF(B54="","",IF(จิตพิสัย!L54="","",จิตพิสัย!L54))</f>
        <v/>
      </c>
      <c r="L54" s="71" t="str">
        <f t="array" ref="L54">IF(B54="","",IF(จิตพิสัย!M54="","",จิตพิสัย!M54))</f>
        <v/>
      </c>
      <c r="M54" s="71" t="str">
        <f t="array" ref="M54">IF(B54="","",IF(จิตพิสัย!N54="","",จิตพิสัย!N54))</f>
        <v/>
      </c>
      <c r="N54" s="71" t="str">
        <f t="array" ref="N54">IF(B54="","",IF(จิตพิสัย!O54="","",จิตพิสัย!O54))</f>
        <v/>
      </c>
      <c r="O54" s="71" t="str">
        <f t="array" ref="O54">IF(B54="","",IF(จิตพิสัย!P54="","",จิตพิสัย!P54))</f>
        <v/>
      </c>
      <c r="P54" s="71" t="str">
        <f t="array" ref="P54">IF(B54="","",IF(จิตพิสัย!Q54="","",จิตพิสัย!Q54))</f>
        <v/>
      </c>
      <c r="Q54" s="71" t="str">
        <f t="array" ref="Q54">IF(B54="","",IF(จิตพิสัย!R54="","",จิตพิสัย!R54))</f>
        <v/>
      </c>
      <c r="R54" s="71" t="str">
        <f t="array" ref="R54">IF(B54="","",IF(จิตพิสัย!S54="","",จิตพิสัย!S54))</f>
        <v/>
      </c>
      <c r="S54" s="71" t="str">
        <f t="shared" si="4"/>
        <v/>
      </c>
      <c r="T54" s="72" t="str">
        <f>IF(B54="","",ROUNDUP(IF(ข้อมูล!D10="เข้าเรียน",((IF(T4&gt;0,(COUNTIF(D54:R54,1)*ข้อมูล!E10)/(SUM(D6:R6)),0))-หักคะแนน!O51),((IF(T4&gt;0,IF(SUM(D54:R54)&gt;AO1,T4,((SUM(D54:R54)*ข้อมูล!E10)/AO1)),"0"))-หักคะแนน!O51)),1))</f>
        <v/>
      </c>
      <c r="U54" s="73" t="str">
        <f>IF(B54="","",IF(U6&gt;0,((งาน1!K51*ข้อมูล!L3)/100),""))</f>
        <v/>
      </c>
      <c r="V54" s="73" t="str">
        <f>IF(B54="","",IF(V6&gt;0,((งาน2!K51*ข้อมูล!L4)/100),""))</f>
        <v/>
      </c>
      <c r="W54" s="73" t="str">
        <f>IF(B54="","",IF(W6&gt;0,((งาน3!K51*ข้อมูล!L5)/100),""))</f>
        <v/>
      </c>
      <c r="X54" s="73" t="str">
        <f>IF(B54="","",IF(X6&gt;0,((งาน4!K51*ข้อมูล!L6)/100),""))</f>
        <v/>
      </c>
      <c r="Y54" s="73" t="str">
        <f>IF(B54="","",IF(Y6&gt;0,((งาน5!K51*ข้อมูล!L7)/100),""))</f>
        <v/>
      </c>
      <c r="Z54" s="73" t="str">
        <f>IF(B54="","",IF(Z6&gt;0,((งาน6!K51*ข้อมูล!L8)/100),""))</f>
        <v/>
      </c>
      <c r="AA54" s="73" t="str">
        <f>IF(B54="","",IF(AA6&gt;0,((งาน7!K51*ข้อมูล!L9)/100),""))</f>
        <v/>
      </c>
      <c r="AB54" s="73" t="str">
        <f>IF(B54="","",IF(AB6&gt;0,((งาน8!K51*ข้อมูล!L10)/100),""))</f>
        <v/>
      </c>
      <c r="AC54" s="73" t="str">
        <f>IF(B54="","",IF(AC6&gt;0,((งาน9!K51*ข้อมูล!L11)/100),""))</f>
        <v/>
      </c>
      <c r="AD54" s="73" t="str">
        <f>IF(B54="","",IF(AD6&gt;0,((งาน10!K51*ข้อมูล!L12)/100),""))</f>
        <v/>
      </c>
      <c r="AE54" s="73" t="str">
        <f>IF(B54="","",IF(AE6&gt;0,((งาน11!K51*ข้อมูล!L13)/100),""))</f>
        <v/>
      </c>
      <c r="AF54" s="73" t="str">
        <f>IF(B54="","",IF(AF6&gt;0,((งาน12!K51*ข้อมูล!L14)/100),""))</f>
        <v/>
      </c>
      <c r="AG54" s="73" t="str">
        <f>IF(B54="","",IF(AG6&gt;0,((งาน13!K51*ข้อมูล!L15)/100),""))</f>
        <v/>
      </c>
      <c r="AH54" s="73" t="str">
        <f>IF(B54="","",IF(AH6&gt;0,((งาน14!K51*ข้อมูล!L16)/100),""))</f>
        <v/>
      </c>
      <c r="AI54" s="73" t="str">
        <f>IF(B54="","",IF(ข้อมูล!K17="Term Project",IF(AI6&gt;0,(('Term Project'!K51*ข้อมูล!L17)/100),""),IF(AI6&gt;0,((QUIZ!V51*คะแนน!AI6)/100),"")))</f>
        <v/>
      </c>
      <c r="AJ54" s="74" t="str">
        <f>IF(B54="","",ROUNDUP((SUM(U54:AI54)*AJ4)/SUM(U6:AI6),1))</f>
        <v/>
      </c>
      <c r="AK54" s="206"/>
      <c r="AL54" s="75" t="str">
        <f t="shared" si="2"/>
        <v/>
      </c>
      <c r="AM54" s="76" t="str">
        <f>IF(B54="","",Final!L51)</f>
        <v/>
      </c>
      <c r="AN54" s="84" t="str">
        <f t="shared" si="3"/>
        <v/>
      </c>
      <c r="AO54" s="84" t="str" cm="1">
        <f t="array" ref="AO54">_xlfn.IFS(B54="","",COUNTA(C54)&lt;1,"0",Final!E51="M","M",AK54="I","I",AK54="W","W",AN54&gt;=$AQ$7,$AP$7,AN54&gt;=$AQ$8,$AP$8,AN54&gt;=$AQ$9,$AP$9,AN54&gt;=$AQ$10,$AP$10,AN54&gt;=$AQ$11,$AP$11,AN54&gt;=$AQ$12,$AP$12,AN54&gt;=$AQ$13,$AP$13,AN54&lt;$AQ$14,$AP$14)</f>
        <v/>
      </c>
      <c r="AP54" s="217"/>
      <c r="AQ54" s="217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</row>
    <row r="55" spans="1:55" s="77" customFormat="1" ht="19.5">
      <c r="A55" s="81">
        <v>49</v>
      </c>
      <c r="B55" s="71" t="str">
        <f>IF(ข้อมูลนักศึกษา!C53=0,"",ข้อมูลนักศึกษา!C53)</f>
        <v/>
      </c>
      <c r="C55" s="82" t="str">
        <f>IF(ข้อมูลนักศึกษา!C53=0,"",VLOOKUP(B55,ข้อมูลนักศึกษา!C53:D123,2,FALSE))</f>
        <v/>
      </c>
      <c r="D55" s="71" t="str">
        <f t="array" ref="D55">IF(B55="","",IF(จิตพิสัย!E55="","",จิตพิสัย!E55))</f>
        <v/>
      </c>
      <c r="E55" s="71" t="str">
        <f t="array" ref="E55">IF(B55="","",IF(จิตพิสัย!F55="","",จิตพิสัย!F55))</f>
        <v/>
      </c>
      <c r="F55" s="71" t="str">
        <f t="array" ref="F55">IF(B55="","",IF(จิตพิสัย!G55="","",จิตพิสัย!G55))</f>
        <v/>
      </c>
      <c r="G55" s="71" t="str">
        <f t="array" ref="G55">IF(B55="","",IF(จิตพิสัย!H55="","",จิตพิสัย!H55))</f>
        <v/>
      </c>
      <c r="H55" s="71" t="str">
        <f t="array" ref="H55">IF(B55="","",IF(จิตพิสัย!I55="","",จิตพิสัย!I55))</f>
        <v/>
      </c>
      <c r="I55" s="71" t="str">
        <f t="array" ref="I55">IF(B55="","",IF(จิตพิสัย!J55="","",จิตพิสัย!J55))</f>
        <v/>
      </c>
      <c r="J55" s="71" t="str">
        <f t="array" ref="J55">IF(B55="","",IF(จิตพิสัย!K55="","",จิตพิสัย!K55))</f>
        <v/>
      </c>
      <c r="K55" s="71" t="str">
        <f t="array" ref="K55">IF(B55="","",IF(จิตพิสัย!L55="","",จิตพิสัย!L55))</f>
        <v/>
      </c>
      <c r="L55" s="71" t="str">
        <f t="array" ref="L55">IF(B55="","",IF(จิตพิสัย!M55="","",จิตพิสัย!M55))</f>
        <v/>
      </c>
      <c r="M55" s="71" t="str">
        <f t="array" ref="M55">IF(B55="","",IF(จิตพิสัย!N55="","",จิตพิสัย!N55))</f>
        <v/>
      </c>
      <c r="N55" s="71" t="str">
        <f t="array" ref="N55">IF(B55="","",IF(จิตพิสัย!O55="","",จิตพิสัย!O55))</f>
        <v/>
      </c>
      <c r="O55" s="71" t="str">
        <f t="array" ref="O55">IF(B55="","",IF(จิตพิสัย!P55="","",จิตพิสัย!P55))</f>
        <v/>
      </c>
      <c r="P55" s="71" t="str">
        <f t="array" ref="P55">IF(B55="","",IF(จิตพิสัย!Q55="","",จิตพิสัย!Q55))</f>
        <v/>
      </c>
      <c r="Q55" s="71" t="str">
        <f t="array" ref="Q55">IF(B55="","",IF(จิตพิสัย!R55="","",จิตพิสัย!R55))</f>
        <v/>
      </c>
      <c r="R55" s="71" t="str">
        <f t="array" ref="R55">IF(B55="","",IF(จิตพิสัย!S55="","",จิตพิสัย!S55))</f>
        <v/>
      </c>
      <c r="S55" s="71" t="str">
        <f t="shared" si="4"/>
        <v/>
      </c>
      <c r="T55" s="72" t="str">
        <f>IF(B55="","",ROUNDUP(IF(ข้อมูล!D10="เข้าเรียน",((IF(T4&gt;0,(COUNTIF(D55:R55,1)*ข้อมูล!E10)/(SUM(D6:R6)),0))-หักคะแนน!O52),((IF(T4&gt;0,IF(SUM(D55:R55)&gt;AO1,T4,((SUM(D55:R55)*ข้อมูล!E10)/AO1)),"0"))-หักคะแนน!O52)),1))</f>
        <v/>
      </c>
      <c r="U55" s="73" t="str">
        <f>IF(B55="","",IF(U6&gt;0,((งาน1!K52*ข้อมูล!L3)/100),""))</f>
        <v/>
      </c>
      <c r="V55" s="73" t="str">
        <f>IF(B55="","",IF(V6&gt;0,((งาน2!K52*ข้อมูล!L4)/100),""))</f>
        <v/>
      </c>
      <c r="W55" s="73" t="str">
        <f>IF(B55="","",IF(W6&gt;0,((งาน3!K52*ข้อมูล!L5)/100),""))</f>
        <v/>
      </c>
      <c r="X55" s="73" t="str">
        <f>IF(B55="","",IF(X6&gt;0,((งาน4!K52*ข้อมูล!L6)/100),""))</f>
        <v/>
      </c>
      <c r="Y55" s="73" t="str">
        <f>IF(B55="","",IF(Y6&gt;0,((งาน5!K52*ข้อมูล!L7)/100),""))</f>
        <v/>
      </c>
      <c r="Z55" s="73" t="str">
        <f>IF(B55="","",IF(Z6&gt;0,((งาน6!K52*ข้อมูล!L8)/100),""))</f>
        <v/>
      </c>
      <c r="AA55" s="73" t="str">
        <f>IF(B55="","",IF(AA6&gt;0,((งาน7!K52*ข้อมูล!L9)/100),""))</f>
        <v/>
      </c>
      <c r="AB55" s="73" t="str">
        <f>IF(B55="","",IF(AB6&gt;0,((งาน8!K52*ข้อมูล!L10)/100),""))</f>
        <v/>
      </c>
      <c r="AC55" s="73" t="str">
        <f>IF(B55="","",IF(AC6&gt;0,((งาน9!K52*ข้อมูล!L11)/100),""))</f>
        <v/>
      </c>
      <c r="AD55" s="73" t="str">
        <f>IF(B55="","",IF(AD6&gt;0,((งาน10!K52*ข้อมูล!L12)/100),""))</f>
        <v/>
      </c>
      <c r="AE55" s="73" t="str">
        <f>IF(B55="","",IF(AE6&gt;0,((งาน11!K52*ข้อมูล!L13)/100),""))</f>
        <v/>
      </c>
      <c r="AF55" s="73" t="str">
        <f>IF(B55="","",IF(AF6&gt;0,((งาน12!K52*ข้อมูล!L14)/100),""))</f>
        <v/>
      </c>
      <c r="AG55" s="73" t="str">
        <f>IF(B55="","",IF(AG6&gt;0,((งาน13!K52*ข้อมูล!L15)/100),""))</f>
        <v/>
      </c>
      <c r="AH55" s="73" t="str">
        <f>IF(B55="","",IF(AH6&gt;0,((งาน14!K52*ข้อมูล!L16)/100),""))</f>
        <v/>
      </c>
      <c r="AI55" s="73" t="str">
        <f>IF(B55="","",IF(ข้อมูล!K17="Term Project",IF(AI6&gt;0,(('Term Project'!K52*ข้อมูล!L17)/100),""),IF(AI6&gt;0,((QUIZ!V52*คะแนน!AI6)/100),"")))</f>
        <v/>
      </c>
      <c r="AJ55" s="74" t="str">
        <f>IF(B55="","",ROUNDUP((SUM(U55:AI55)*AJ4)/SUM(U6:AI6),1))</f>
        <v/>
      </c>
      <c r="AK55" s="206"/>
      <c r="AL55" s="75" t="str">
        <f t="shared" si="2"/>
        <v/>
      </c>
      <c r="AM55" s="76" t="str">
        <f>IF(B55="","",Final!L52)</f>
        <v/>
      </c>
      <c r="AN55" s="84" t="str">
        <f t="shared" si="3"/>
        <v/>
      </c>
      <c r="AO55" s="84" t="str" cm="1">
        <f t="array" ref="AO55">_xlfn.IFS(B55="","",COUNTA(C55)&lt;1,"0",Final!E52="M","M",AK55="I","I",AK55="W","W",AN55&gt;=$AQ$7,$AP$7,AN55&gt;=$AQ$8,$AP$8,AN55&gt;=$AQ$9,$AP$9,AN55&gt;=$AQ$10,$AP$10,AN55&gt;=$AQ$11,$AP$11,AN55&gt;=$AQ$12,$AP$12,AN55&gt;=$AQ$13,$AP$13,AN55&lt;$AQ$14,$AP$14)</f>
        <v/>
      </c>
      <c r="AP55" s="217"/>
      <c r="AQ55" s="217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</row>
    <row r="56" spans="1:55" s="77" customFormat="1" ht="19.5">
      <c r="A56" s="81">
        <v>50</v>
      </c>
      <c r="B56" s="71" t="str">
        <f>IF(ข้อมูลนักศึกษา!C54=0,"",ข้อมูลนักศึกษา!C54)</f>
        <v/>
      </c>
      <c r="C56" s="82" t="str">
        <f>IF(ข้อมูลนักศึกษา!C54=0,"",VLOOKUP(B56,ข้อมูลนักศึกษา!C54:D124,2,FALSE))</f>
        <v/>
      </c>
      <c r="D56" s="71" t="str">
        <f t="array" ref="D56">IF(B56="","",IF(จิตพิสัย!E56="","",จิตพิสัย!E56))</f>
        <v/>
      </c>
      <c r="E56" s="71" t="str">
        <f t="array" ref="E56">IF(B56="","",IF(จิตพิสัย!F56="","",จิตพิสัย!F56))</f>
        <v/>
      </c>
      <c r="F56" s="71" t="str">
        <f t="array" ref="F56">IF(B56="","",IF(จิตพิสัย!G56="","",จิตพิสัย!G56))</f>
        <v/>
      </c>
      <c r="G56" s="71" t="str">
        <f t="array" ref="G56">IF(B56="","",IF(จิตพิสัย!H56="","",จิตพิสัย!H56))</f>
        <v/>
      </c>
      <c r="H56" s="71" t="str">
        <f t="array" ref="H56">IF(B56="","",IF(จิตพิสัย!I56="","",จิตพิสัย!I56))</f>
        <v/>
      </c>
      <c r="I56" s="71" t="str">
        <f t="array" ref="I56">IF(B56="","",IF(จิตพิสัย!J56="","",จิตพิสัย!J56))</f>
        <v/>
      </c>
      <c r="J56" s="71" t="str">
        <f t="array" ref="J56">IF(B56="","",IF(จิตพิสัย!K56="","",จิตพิสัย!K56))</f>
        <v/>
      </c>
      <c r="K56" s="71" t="str">
        <f t="array" ref="K56">IF(B56="","",IF(จิตพิสัย!L56="","",จิตพิสัย!L56))</f>
        <v/>
      </c>
      <c r="L56" s="71" t="str">
        <f t="array" ref="L56">IF(B56="","",IF(จิตพิสัย!M56="","",จิตพิสัย!M56))</f>
        <v/>
      </c>
      <c r="M56" s="71" t="str">
        <f t="array" ref="M56">IF(B56="","",IF(จิตพิสัย!N56="","",จิตพิสัย!N56))</f>
        <v/>
      </c>
      <c r="N56" s="71" t="str">
        <f t="array" ref="N56">IF(B56="","",IF(จิตพิสัย!O56="","",จิตพิสัย!O56))</f>
        <v/>
      </c>
      <c r="O56" s="71" t="str">
        <f t="array" ref="O56">IF(B56="","",IF(จิตพิสัย!P56="","",จิตพิสัย!P56))</f>
        <v/>
      </c>
      <c r="P56" s="71" t="str">
        <f t="array" ref="P56">IF(B56="","",IF(จิตพิสัย!Q56="","",จิตพิสัย!Q56))</f>
        <v/>
      </c>
      <c r="Q56" s="71" t="str">
        <f t="array" ref="Q56">IF(B56="","",IF(จิตพิสัย!R56="","",จิตพิสัย!R56))</f>
        <v/>
      </c>
      <c r="R56" s="71" t="str">
        <f t="array" ref="R56">IF(B56="","",IF(จิตพิสัย!S56="","",จิตพิสัย!S56))</f>
        <v/>
      </c>
      <c r="S56" s="71" t="str">
        <f t="shared" si="4"/>
        <v/>
      </c>
      <c r="T56" s="72" t="str">
        <f>IF(B56="","",ROUNDUP(IF(ข้อมูล!D10="เข้าเรียน",((IF(T4&gt;0,(COUNTIF(D56:R56,1)*ข้อมูล!E10)/(SUM(D6:R6)),0))-หักคะแนน!O53),((IF(T4&gt;0,IF(SUM(D56:R56)&gt;AO1,T4,((SUM(D56:R56)*ข้อมูล!E10)/AO1)),"0"))-หักคะแนน!O53)),1))</f>
        <v/>
      </c>
      <c r="U56" s="73" t="str">
        <f>IF(B56="","",IF(U6&gt;0,((งาน1!K53*ข้อมูล!L3)/100),""))</f>
        <v/>
      </c>
      <c r="V56" s="73" t="str">
        <f>IF(B56="","",IF(V6&gt;0,((งาน2!K53*ข้อมูล!L4)/100),""))</f>
        <v/>
      </c>
      <c r="W56" s="73" t="str">
        <f>IF(B56="","",IF(W6&gt;0,((งาน3!K53*ข้อมูล!L5)/100),""))</f>
        <v/>
      </c>
      <c r="X56" s="73" t="str">
        <f>IF(B56="","",IF(X6&gt;0,((งาน4!K53*ข้อมูล!L6)/100),""))</f>
        <v/>
      </c>
      <c r="Y56" s="73" t="str">
        <f>IF(B56="","",IF(Y6&gt;0,((งาน5!K53*ข้อมูล!L7)/100),""))</f>
        <v/>
      </c>
      <c r="Z56" s="73" t="str">
        <f>IF(B56="","",IF(Z6&gt;0,((งาน6!K53*ข้อมูล!L8)/100),""))</f>
        <v/>
      </c>
      <c r="AA56" s="73" t="str">
        <f>IF(B56="","",IF(AA6&gt;0,((งาน7!K53*ข้อมูล!L9)/100),""))</f>
        <v/>
      </c>
      <c r="AB56" s="73" t="str">
        <f>IF(B56="","",IF(AB6&gt;0,((งาน8!K53*ข้อมูล!L10)/100),""))</f>
        <v/>
      </c>
      <c r="AC56" s="73" t="str">
        <f>IF(B56="","",IF(AC6&gt;0,((งาน9!K53*ข้อมูล!L11)/100),""))</f>
        <v/>
      </c>
      <c r="AD56" s="73" t="str">
        <f>IF(B56="","",IF(AD6&gt;0,((งาน10!K53*ข้อมูล!L12)/100),""))</f>
        <v/>
      </c>
      <c r="AE56" s="73" t="str">
        <f>IF(B56="","",IF(AE6&gt;0,((งาน11!K53*ข้อมูล!L13)/100),""))</f>
        <v/>
      </c>
      <c r="AF56" s="73" t="str">
        <f>IF(B56="","",IF(AF6&gt;0,((งาน12!K53*ข้อมูล!L14)/100),""))</f>
        <v/>
      </c>
      <c r="AG56" s="73" t="str">
        <f>IF(B56="","",IF(AG6&gt;0,((งาน13!K53*ข้อมูล!L15)/100),""))</f>
        <v/>
      </c>
      <c r="AH56" s="73" t="str">
        <f>IF(B56="","",IF(AH6&gt;0,((งาน14!K53*ข้อมูล!L16)/100),""))</f>
        <v/>
      </c>
      <c r="AI56" s="73" t="str">
        <f>IF(B56="","",IF(ข้อมูล!K17="Term Project",IF(AI6&gt;0,(('Term Project'!K53*ข้อมูล!L17)/100),""),IF(AI6&gt;0,((QUIZ!V53*คะแนน!AI6)/100),"")))</f>
        <v/>
      </c>
      <c r="AJ56" s="74" t="str">
        <f>IF(B56="","",ROUNDUP((SUM(U56:AI56)*AJ4)/SUM(U6:AI6),1))</f>
        <v/>
      </c>
      <c r="AK56" s="206"/>
      <c r="AL56" s="75" t="str">
        <f t="shared" si="2"/>
        <v/>
      </c>
      <c r="AM56" s="76" t="str">
        <f>IF(B56="","",Final!L53)</f>
        <v/>
      </c>
      <c r="AN56" s="84" t="str">
        <f t="shared" si="3"/>
        <v/>
      </c>
      <c r="AO56" s="84" t="str" cm="1">
        <f t="array" ref="AO56">_xlfn.IFS(B56="","",COUNTA(C56)&lt;1,"0",Final!E53="M","M",AK56="I","I",AK56="W","W",AN56&gt;=$AQ$7,$AP$7,AN56&gt;=$AQ$8,$AP$8,AN56&gt;=$AQ$9,$AP$9,AN56&gt;=$AQ$10,$AP$10,AN56&gt;=$AQ$11,$AP$11,AN56&gt;=$AQ$12,$AP$12,AN56&gt;=$AQ$13,$AP$13,AN56&lt;$AQ$14,$AP$14)</f>
        <v/>
      </c>
      <c r="AP56" s="217"/>
      <c r="AQ56" s="217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</row>
    <row r="57" spans="1:55" s="77" customFormat="1" ht="19.5">
      <c r="A57" s="81">
        <v>51</v>
      </c>
      <c r="B57" s="71" t="str">
        <f>IF(ข้อมูลนักศึกษา!C55=0,"",ข้อมูลนักศึกษา!C55)</f>
        <v/>
      </c>
      <c r="C57" s="82" t="str">
        <f>IF(ข้อมูลนักศึกษา!C55=0,"",VLOOKUP(B57,ข้อมูลนักศึกษา!C55:D125,2,FALSE))</f>
        <v/>
      </c>
      <c r="D57" s="71" t="str">
        <f t="array" ref="D57">IF(B57="","",IF(จิตพิสัย!E57="","",จิตพิสัย!E57))</f>
        <v/>
      </c>
      <c r="E57" s="71" t="str">
        <f t="array" ref="E57">IF(B57="","",IF(จิตพิสัย!F57="","",จิตพิสัย!F57))</f>
        <v/>
      </c>
      <c r="F57" s="71" t="str">
        <f t="array" ref="F57">IF(B57="","",IF(จิตพิสัย!G57="","",จิตพิสัย!G57))</f>
        <v/>
      </c>
      <c r="G57" s="71" t="str">
        <f t="array" ref="G57">IF(B57="","",IF(จิตพิสัย!H57="","",จิตพิสัย!H57))</f>
        <v/>
      </c>
      <c r="H57" s="71" t="str">
        <f t="array" ref="H57">IF(B57="","",IF(จิตพิสัย!I57="","",จิตพิสัย!I57))</f>
        <v/>
      </c>
      <c r="I57" s="71" t="str">
        <f t="array" ref="I57">IF(B57="","",IF(จิตพิสัย!J57="","",จิตพิสัย!J57))</f>
        <v/>
      </c>
      <c r="J57" s="71" t="str">
        <f t="array" ref="J57">IF(B57="","",IF(จิตพิสัย!K57="","",จิตพิสัย!K57))</f>
        <v/>
      </c>
      <c r="K57" s="71" t="str">
        <f t="array" ref="K57">IF(B57="","",IF(จิตพิสัย!L57="","",จิตพิสัย!L57))</f>
        <v/>
      </c>
      <c r="L57" s="71" t="str">
        <f t="array" ref="L57">IF(B57="","",IF(จิตพิสัย!M57="","",จิตพิสัย!M57))</f>
        <v/>
      </c>
      <c r="M57" s="71" t="str">
        <f t="array" ref="M57">IF(B57="","",IF(จิตพิสัย!N57="","",จิตพิสัย!N57))</f>
        <v/>
      </c>
      <c r="N57" s="71" t="str">
        <f t="array" ref="N57">IF(B57="","",IF(จิตพิสัย!O57="","",จิตพิสัย!O57))</f>
        <v/>
      </c>
      <c r="O57" s="71" t="str">
        <f t="array" ref="O57">IF(B57="","",IF(จิตพิสัย!P57="","",จิตพิสัย!P57))</f>
        <v/>
      </c>
      <c r="P57" s="71" t="str">
        <f t="array" ref="P57">IF(B57="","",IF(จิตพิสัย!Q57="","",จิตพิสัย!Q57))</f>
        <v/>
      </c>
      <c r="Q57" s="71" t="str">
        <f t="array" ref="Q57">IF(B57="","",IF(จิตพิสัย!R57="","",จิตพิสัย!R57))</f>
        <v/>
      </c>
      <c r="R57" s="71" t="str">
        <f t="array" ref="R57">IF(B57="","",IF(จิตพิสัย!S57="","",จิตพิสัย!S57))</f>
        <v/>
      </c>
      <c r="S57" s="71" t="str">
        <f t="shared" si="4"/>
        <v/>
      </c>
      <c r="T57" s="72" t="str">
        <f>IF(B57="","",ROUNDUP(IF(ข้อมูล!D10="เข้าเรียน",((IF(T4&gt;0,(COUNTIF(D57:R57,1)*ข้อมูล!E10)/(SUM(D6:R6)),0))-หักคะแนน!O54),((IF(T4&gt;0,IF(SUM(D57:R57)&gt;AO1,T4,((SUM(D57:R57)*ข้อมูล!E10)/AO1)),"0"))-หักคะแนน!O54)),1))</f>
        <v/>
      </c>
      <c r="U57" s="73" t="str">
        <f>IF(B57="","",IF(U6&gt;0,((งาน1!K54*ข้อมูล!L3)/100),""))</f>
        <v/>
      </c>
      <c r="V57" s="73" t="str">
        <f>IF(B57="","",IF(V6&gt;0,((งาน2!K54*ข้อมูล!L4)/100),""))</f>
        <v/>
      </c>
      <c r="W57" s="73" t="str">
        <f>IF(B57="","",IF(W6&gt;0,((งาน3!K54*ข้อมูล!L5)/100),""))</f>
        <v/>
      </c>
      <c r="X57" s="73" t="str">
        <f>IF(B57="","",IF(X6&gt;0,((งาน4!K54*ข้อมูล!L6)/100),""))</f>
        <v/>
      </c>
      <c r="Y57" s="73" t="str">
        <f>IF(B57="","",IF(Y6&gt;0,((งาน5!K54*ข้อมูล!L7)/100),""))</f>
        <v/>
      </c>
      <c r="Z57" s="73" t="str">
        <f>IF(B57="","",IF(Z6&gt;0,((งาน6!K54*ข้อมูล!L8)/100),""))</f>
        <v/>
      </c>
      <c r="AA57" s="73" t="str">
        <f>IF(B57="","",IF(AA6&gt;0,((งาน7!K54*ข้อมูล!L9)/100),""))</f>
        <v/>
      </c>
      <c r="AB57" s="73" t="str">
        <f>IF(B57="","",IF(AB6&gt;0,((งาน8!K54*ข้อมูล!L10)/100),""))</f>
        <v/>
      </c>
      <c r="AC57" s="73" t="str">
        <f>IF(B57="","",IF(AC6&gt;0,((งาน9!K54*ข้อมูล!L11)/100),""))</f>
        <v/>
      </c>
      <c r="AD57" s="73" t="str">
        <f>IF(B57="","",IF(AD6&gt;0,((งาน10!K54*ข้อมูล!L12)/100),""))</f>
        <v/>
      </c>
      <c r="AE57" s="73" t="str">
        <f>IF(B57="","",IF(AE6&gt;0,((งาน11!K54*ข้อมูล!L13)/100),""))</f>
        <v/>
      </c>
      <c r="AF57" s="73" t="str">
        <f>IF(B57="","",IF(AF6&gt;0,((งาน12!K54*ข้อมูล!L14)/100),""))</f>
        <v/>
      </c>
      <c r="AG57" s="73" t="str">
        <f>IF(B57="","",IF(AG6&gt;0,((งาน13!K54*ข้อมูล!L15)/100),""))</f>
        <v/>
      </c>
      <c r="AH57" s="73" t="str">
        <f>IF(B57="","",IF(AH6&gt;0,((งาน14!K54*ข้อมูล!L16)/100),""))</f>
        <v/>
      </c>
      <c r="AI57" s="73" t="str">
        <f>IF(B57="","",IF(ข้อมูล!K17="Term Project",IF(AI6&gt;0,(('Term Project'!K54*ข้อมูล!L17)/100),""),IF(AI6&gt;0,((QUIZ!V54*คะแนน!AI6)/100),"")))</f>
        <v/>
      </c>
      <c r="AJ57" s="74" t="str">
        <f>IF(B57="","",ROUNDUP((SUM(U57:AI57)*AJ4)/SUM(U6:AI6),1))</f>
        <v/>
      </c>
      <c r="AK57" s="206"/>
      <c r="AL57" s="75" t="str">
        <f t="shared" si="2"/>
        <v/>
      </c>
      <c r="AM57" s="76" t="str">
        <f>IF(B57="","",Final!L54)</f>
        <v/>
      </c>
      <c r="AN57" s="84" t="str">
        <f t="shared" si="3"/>
        <v/>
      </c>
      <c r="AO57" s="84" t="str" cm="1">
        <f t="array" ref="AO57">_xlfn.IFS(B57="","",COUNTA(C57)&lt;1,"0",Final!E54="M","M",AK57="I","I",AK57="W","W",AN57&gt;=$AQ$7,$AP$7,AN57&gt;=$AQ$8,$AP$8,AN57&gt;=$AQ$9,$AP$9,AN57&gt;=$AQ$10,$AP$10,AN57&gt;=$AQ$11,$AP$11,AN57&gt;=$AQ$12,$AP$12,AN57&gt;=$AQ$13,$AP$13,AN57&lt;$AQ$14,$AP$14)</f>
        <v/>
      </c>
      <c r="AP57" s="217"/>
      <c r="AQ57" s="217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</row>
    <row r="58" spans="1:55" s="77" customFormat="1" ht="19.5">
      <c r="A58" s="81">
        <v>52</v>
      </c>
      <c r="B58" s="71" t="str">
        <f>IF(ข้อมูลนักศึกษา!C56=0,"",ข้อมูลนักศึกษา!C56)</f>
        <v/>
      </c>
      <c r="C58" s="82" t="str">
        <f>IF(ข้อมูลนักศึกษา!C56=0,"",VLOOKUP(B58,ข้อมูลนักศึกษา!C56:D126,2,FALSE))</f>
        <v/>
      </c>
      <c r="D58" s="71" t="str">
        <f t="array" ref="D58">IF(B58="","",IF(จิตพิสัย!E58="","",จิตพิสัย!E58))</f>
        <v/>
      </c>
      <c r="E58" s="71" t="str">
        <f t="array" ref="E58">IF(B58="","",IF(จิตพิสัย!F58="","",จิตพิสัย!F58))</f>
        <v/>
      </c>
      <c r="F58" s="71" t="str">
        <f t="array" ref="F58">IF(B58="","",IF(จิตพิสัย!G58="","",จิตพิสัย!G58))</f>
        <v/>
      </c>
      <c r="G58" s="71" t="str">
        <f t="array" ref="G58">IF(B58="","",IF(จิตพิสัย!H58="","",จิตพิสัย!H58))</f>
        <v/>
      </c>
      <c r="H58" s="71" t="str">
        <f t="array" ref="H58">IF(B58="","",IF(จิตพิสัย!I58="","",จิตพิสัย!I58))</f>
        <v/>
      </c>
      <c r="I58" s="71" t="str">
        <f t="array" ref="I58">IF(B58="","",IF(จิตพิสัย!J58="","",จิตพิสัย!J58))</f>
        <v/>
      </c>
      <c r="J58" s="71" t="str">
        <f t="array" ref="J58">IF(B58="","",IF(จิตพิสัย!K58="","",จิตพิสัย!K58))</f>
        <v/>
      </c>
      <c r="K58" s="71" t="str">
        <f t="array" ref="K58">IF(B58="","",IF(จิตพิสัย!L58="","",จิตพิสัย!L58))</f>
        <v/>
      </c>
      <c r="L58" s="71" t="str">
        <f t="array" ref="L58">IF(B58="","",IF(จิตพิสัย!M58="","",จิตพิสัย!M58))</f>
        <v/>
      </c>
      <c r="M58" s="71" t="str">
        <f t="array" ref="M58">IF(B58="","",IF(จิตพิสัย!N58="","",จิตพิสัย!N58))</f>
        <v/>
      </c>
      <c r="N58" s="71" t="str">
        <f t="array" ref="N58">IF(B58="","",IF(จิตพิสัย!O58="","",จิตพิสัย!O58))</f>
        <v/>
      </c>
      <c r="O58" s="71" t="str">
        <f t="array" ref="O58">IF(B58="","",IF(จิตพิสัย!P58="","",จิตพิสัย!P58))</f>
        <v/>
      </c>
      <c r="P58" s="71" t="str">
        <f t="array" ref="P58">IF(B58="","",IF(จิตพิสัย!Q58="","",จิตพิสัย!Q58))</f>
        <v/>
      </c>
      <c r="Q58" s="71" t="str">
        <f t="array" ref="Q58">IF(B58="","",IF(จิตพิสัย!R58="","",จิตพิสัย!R58))</f>
        <v/>
      </c>
      <c r="R58" s="71" t="str">
        <f t="array" ref="R58">IF(B58="","",IF(จิตพิสัย!S58="","",จิตพิสัย!S58))</f>
        <v/>
      </c>
      <c r="S58" s="71" t="str">
        <f t="shared" si="4"/>
        <v/>
      </c>
      <c r="T58" s="72" t="str">
        <f>IF(B58="","",ROUNDUP(IF(ข้อมูล!D10="เข้าเรียน",((IF(T4&gt;0,(COUNTIF(D58:R58,1)*ข้อมูล!E10)/(SUM(D6:R6)),0))-หักคะแนน!O55),((IF(T4&gt;0,IF(SUM(D58:R58)&gt;AO1,T4,((SUM(D58:R58)*ข้อมูล!E10)/AO1)),"0"))-หักคะแนน!O55)),1))</f>
        <v/>
      </c>
      <c r="U58" s="73" t="str">
        <f>IF(B58="","",IF(U6&gt;0,((งาน1!K55*ข้อมูล!L3)/100),""))</f>
        <v/>
      </c>
      <c r="V58" s="73" t="str">
        <f>IF(B58="","",IF(V6&gt;0,((งาน2!K55*ข้อมูล!L4)/100),""))</f>
        <v/>
      </c>
      <c r="W58" s="73" t="str">
        <f>IF(B58="","",IF(W6&gt;0,((งาน3!K55*ข้อมูล!L5)/100),""))</f>
        <v/>
      </c>
      <c r="X58" s="73" t="str">
        <f>IF(B58="","",IF(X6&gt;0,((งาน4!K55*ข้อมูล!L6)/100),""))</f>
        <v/>
      </c>
      <c r="Y58" s="73" t="str">
        <f>IF(B58="","",IF(Y6&gt;0,((งาน5!K55*ข้อมูล!L7)/100),""))</f>
        <v/>
      </c>
      <c r="Z58" s="73" t="str">
        <f>IF(B58="","",IF(Z6&gt;0,((งาน6!K55*ข้อมูล!L8)/100),""))</f>
        <v/>
      </c>
      <c r="AA58" s="73" t="str">
        <f>IF(B58="","",IF(AA6&gt;0,((งาน7!K55*ข้อมูล!L9)/100),""))</f>
        <v/>
      </c>
      <c r="AB58" s="73" t="str">
        <f>IF(B58="","",IF(AB6&gt;0,((งาน8!K55*ข้อมูล!L10)/100),""))</f>
        <v/>
      </c>
      <c r="AC58" s="73" t="str">
        <f>IF(B58="","",IF(AC6&gt;0,((งาน9!K55*ข้อมูล!L11)/100),""))</f>
        <v/>
      </c>
      <c r="AD58" s="73" t="str">
        <f>IF(B58="","",IF(AD6&gt;0,((งาน10!K55*ข้อมูล!L12)/100),""))</f>
        <v/>
      </c>
      <c r="AE58" s="73" t="str">
        <f>IF(B58="","",IF(AE6&gt;0,((งาน11!K55*ข้อมูล!L13)/100),""))</f>
        <v/>
      </c>
      <c r="AF58" s="73" t="str">
        <f>IF(B58="","",IF(AF6&gt;0,((งาน12!K55*ข้อมูล!L14)/100),""))</f>
        <v/>
      </c>
      <c r="AG58" s="73" t="str">
        <f>IF(B58="","",IF(AG6&gt;0,((งาน13!K55*ข้อมูล!L15)/100),""))</f>
        <v/>
      </c>
      <c r="AH58" s="73" t="str">
        <f>IF(B58="","",IF(AH6&gt;0,((งาน14!K55*ข้อมูล!L16)/100),""))</f>
        <v/>
      </c>
      <c r="AI58" s="73" t="str">
        <f>IF(B58="","",IF(ข้อมูล!K17="Term Project",IF(AI6&gt;0,(('Term Project'!K55*ข้อมูล!L17)/100),""),IF(AI6&gt;0,((QUIZ!V55*คะแนน!AI6)/100),"")))</f>
        <v/>
      </c>
      <c r="AJ58" s="74" t="str">
        <f>IF(B58="","",ROUNDUP((SUM(U58:AI58)*AJ4)/SUM(U6:AI6),1))</f>
        <v/>
      </c>
      <c r="AK58" s="206"/>
      <c r="AL58" s="75" t="str">
        <f t="shared" si="2"/>
        <v/>
      </c>
      <c r="AM58" s="76" t="str">
        <f>IF(B58="","",Final!L55)</f>
        <v/>
      </c>
      <c r="AN58" s="84" t="str">
        <f t="shared" si="3"/>
        <v/>
      </c>
      <c r="AO58" s="84" t="str" cm="1">
        <f t="array" ref="AO58">_xlfn.IFS(B58="","",COUNTA(C58)&lt;1,"0",Final!E55="M","M",AK58="I","I",AK58="W","W",AN58&gt;=$AQ$7,$AP$7,AN58&gt;=$AQ$8,$AP$8,AN58&gt;=$AQ$9,$AP$9,AN58&gt;=$AQ$10,$AP$10,AN58&gt;=$AQ$11,$AP$11,AN58&gt;=$AQ$12,$AP$12,AN58&gt;=$AQ$13,$AP$13,AN58&lt;$AQ$14,$AP$14)</f>
        <v/>
      </c>
      <c r="AP58" s="217"/>
      <c r="AQ58" s="217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</row>
    <row r="59" spans="1:55" s="77" customFormat="1" ht="19.5">
      <c r="A59" s="81">
        <v>53</v>
      </c>
      <c r="B59" s="71" t="str">
        <f>IF(ข้อมูลนักศึกษา!C57=0,"",ข้อมูลนักศึกษา!C57)</f>
        <v/>
      </c>
      <c r="C59" s="82" t="str">
        <f>IF(ข้อมูลนักศึกษา!C57=0,"",VLOOKUP(B59,ข้อมูลนักศึกษา!C57:D127,2,FALSE))</f>
        <v/>
      </c>
      <c r="D59" s="71" t="str">
        <f t="array" ref="D59">IF(B59="","",IF(จิตพิสัย!E59="","",จิตพิสัย!E59))</f>
        <v/>
      </c>
      <c r="E59" s="71" t="str">
        <f t="array" ref="E59">IF(B59="","",IF(จิตพิสัย!F59="","",จิตพิสัย!F59))</f>
        <v/>
      </c>
      <c r="F59" s="71" t="str">
        <f t="array" ref="F59">IF(B59="","",IF(จิตพิสัย!G59="","",จิตพิสัย!G59))</f>
        <v/>
      </c>
      <c r="G59" s="71" t="str">
        <f t="array" ref="G59">IF(B59="","",IF(จิตพิสัย!H59="","",จิตพิสัย!H59))</f>
        <v/>
      </c>
      <c r="H59" s="71" t="str">
        <f t="array" ref="H59">IF(B59="","",IF(จิตพิสัย!I59="","",จิตพิสัย!I59))</f>
        <v/>
      </c>
      <c r="I59" s="71" t="str">
        <f t="array" ref="I59">IF(B59="","",IF(จิตพิสัย!J59="","",จิตพิสัย!J59))</f>
        <v/>
      </c>
      <c r="J59" s="71" t="str">
        <f t="array" ref="J59">IF(B59="","",IF(จิตพิสัย!K59="","",จิตพิสัย!K59))</f>
        <v/>
      </c>
      <c r="K59" s="71" t="str">
        <f t="array" ref="K59">IF(B59="","",IF(จิตพิสัย!L59="","",จิตพิสัย!L59))</f>
        <v/>
      </c>
      <c r="L59" s="71" t="str">
        <f t="array" ref="L59">IF(B59="","",IF(จิตพิสัย!M59="","",จิตพิสัย!M59))</f>
        <v/>
      </c>
      <c r="M59" s="71" t="str">
        <f t="array" ref="M59">IF(B59="","",IF(จิตพิสัย!N59="","",จิตพิสัย!N59))</f>
        <v/>
      </c>
      <c r="N59" s="71" t="str">
        <f t="array" ref="N59">IF(B59="","",IF(จิตพิสัย!O59="","",จิตพิสัย!O59))</f>
        <v/>
      </c>
      <c r="O59" s="71" t="str">
        <f t="array" ref="O59">IF(B59="","",IF(จิตพิสัย!P59="","",จิตพิสัย!P59))</f>
        <v/>
      </c>
      <c r="P59" s="71" t="str">
        <f t="array" ref="P59">IF(B59="","",IF(จิตพิสัย!Q59="","",จิตพิสัย!Q59))</f>
        <v/>
      </c>
      <c r="Q59" s="71" t="str">
        <f t="array" ref="Q59">IF(B59="","",IF(จิตพิสัย!R59="","",จิตพิสัย!R59))</f>
        <v/>
      </c>
      <c r="R59" s="71" t="str">
        <f t="array" ref="R59">IF(B59="","",IF(จิตพิสัย!S59="","",จิตพิสัย!S59))</f>
        <v/>
      </c>
      <c r="S59" s="71" t="str">
        <f t="shared" si="4"/>
        <v/>
      </c>
      <c r="T59" s="72" t="str">
        <f>IF(B59="","",ROUNDUP(IF(ข้อมูล!D10="เข้าเรียน",((IF(T4&gt;0,(COUNTIF(D59:R59,1)*ข้อมูล!E10)/(SUM(D6:R6)),0))-หักคะแนน!O56),((IF(T4&gt;0,IF(SUM(D59:R59)&gt;AO1,T4,((SUM(D59:R59)*ข้อมูล!E10)/AO1)),"0"))-หักคะแนน!O56)),1))</f>
        <v/>
      </c>
      <c r="U59" s="73" t="str">
        <f>IF(B59="","",IF(U6&gt;0,((งาน1!K56*ข้อมูล!L3)/100),""))</f>
        <v/>
      </c>
      <c r="V59" s="73" t="str">
        <f>IF(B59="","",IF(V6&gt;0,((งาน2!K56*ข้อมูล!L4)/100),""))</f>
        <v/>
      </c>
      <c r="W59" s="73" t="str">
        <f>IF(B59="","",IF(W6&gt;0,((งาน3!K56*ข้อมูล!L5)/100),""))</f>
        <v/>
      </c>
      <c r="X59" s="73" t="str">
        <f>IF(B59="","",IF(X6&gt;0,((งาน4!K56*ข้อมูล!L6)/100),""))</f>
        <v/>
      </c>
      <c r="Y59" s="73" t="str">
        <f>IF(B59="","",IF(Y6&gt;0,((งาน5!K56*ข้อมูล!L7)/100),""))</f>
        <v/>
      </c>
      <c r="Z59" s="73" t="str">
        <f>IF(B59="","",IF(Z6&gt;0,((งาน6!K56*ข้อมูล!L8)/100),""))</f>
        <v/>
      </c>
      <c r="AA59" s="73" t="str">
        <f>IF(B59="","",IF(AA6&gt;0,((งาน7!K56*ข้อมูล!L9)/100),""))</f>
        <v/>
      </c>
      <c r="AB59" s="73" t="str">
        <f>IF(B59="","",IF(AB6&gt;0,((งาน8!K56*ข้อมูล!L10)/100),""))</f>
        <v/>
      </c>
      <c r="AC59" s="73" t="str">
        <f>IF(B59="","",IF(AC6&gt;0,((งาน9!K56*ข้อมูล!L11)/100),""))</f>
        <v/>
      </c>
      <c r="AD59" s="73" t="str">
        <f>IF(B59="","",IF(AD6&gt;0,((งาน10!K56*ข้อมูล!L12)/100),""))</f>
        <v/>
      </c>
      <c r="AE59" s="73" t="str">
        <f>IF(B59="","",IF(AE6&gt;0,((งาน11!K56*ข้อมูล!L13)/100),""))</f>
        <v/>
      </c>
      <c r="AF59" s="73" t="str">
        <f>IF(B59="","",IF(AF6&gt;0,((งาน12!K56*ข้อมูล!L14)/100),""))</f>
        <v/>
      </c>
      <c r="AG59" s="73" t="str">
        <f>IF(B59="","",IF(AG6&gt;0,((งาน13!K56*ข้อมูล!L15)/100),""))</f>
        <v/>
      </c>
      <c r="AH59" s="73" t="str">
        <f>IF(B59="","",IF(AH6&gt;0,((งาน14!K56*ข้อมูล!L16)/100),""))</f>
        <v/>
      </c>
      <c r="AI59" s="73" t="str">
        <f>IF(B59="","",IF(ข้อมูล!K17="Term Project",IF(AI6&gt;0,(('Term Project'!K56*ข้อมูล!L17)/100),""),IF(AI6&gt;0,((QUIZ!V56*คะแนน!AI6)/100),"")))</f>
        <v/>
      </c>
      <c r="AJ59" s="74" t="str">
        <f>IF(B59="","",ROUNDUP((SUM(U59:AI59)*AJ4)/SUM(U6:AI6),1))</f>
        <v/>
      </c>
      <c r="AK59" s="206"/>
      <c r="AL59" s="75" t="str">
        <f t="shared" si="2"/>
        <v/>
      </c>
      <c r="AM59" s="76" t="str">
        <f>IF(B59="","",Final!L56)</f>
        <v/>
      </c>
      <c r="AN59" s="84" t="str">
        <f t="shared" si="3"/>
        <v/>
      </c>
      <c r="AO59" s="84" t="str" cm="1">
        <f t="array" ref="AO59">_xlfn.IFS(B59="","",COUNTA(C59)&lt;1,"0",Final!E56="M","M",AK59="I","I",AK59="W","W",AN59&gt;=$AQ$7,$AP$7,AN59&gt;=$AQ$8,$AP$8,AN59&gt;=$AQ$9,$AP$9,AN59&gt;=$AQ$10,$AP$10,AN59&gt;=$AQ$11,$AP$11,AN59&gt;=$AQ$12,$AP$12,AN59&gt;=$AQ$13,$AP$13,AN59&lt;$AQ$14,$AP$14)</f>
        <v/>
      </c>
      <c r="AP59" s="217"/>
      <c r="AQ59" s="217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</row>
    <row r="60" spans="1:55" s="77" customFormat="1" ht="19.5">
      <c r="A60" s="81">
        <v>54</v>
      </c>
      <c r="B60" s="71" t="str">
        <f>IF(ข้อมูลนักศึกษา!C58=0,"",ข้อมูลนักศึกษา!C58)</f>
        <v/>
      </c>
      <c r="C60" s="82" t="str">
        <f>IF(ข้อมูลนักศึกษา!C58=0,"",VLOOKUP(B60,ข้อมูลนักศึกษา!C58:D128,2,FALSE))</f>
        <v/>
      </c>
      <c r="D60" s="71" t="str">
        <f t="array" ref="D60">IF(B60="","",IF(จิตพิสัย!E60="","",จิตพิสัย!E60))</f>
        <v/>
      </c>
      <c r="E60" s="71" t="str">
        <f t="array" ref="E60">IF(B60="","",IF(จิตพิสัย!F60="","",จิตพิสัย!F60))</f>
        <v/>
      </c>
      <c r="F60" s="71" t="str">
        <f t="array" ref="F60">IF(B60="","",IF(จิตพิสัย!G60="","",จิตพิสัย!G60))</f>
        <v/>
      </c>
      <c r="G60" s="71" t="str">
        <f t="array" ref="G60">IF(B60="","",IF(จิตพิสัย!H60="","",จิตพิสัย!H60))</f>
        <v/>
      </c>
      <c r="H60" s="71" t="str">
        <f t="array" ref="H60">IF(B60="","",IF(จิตพิสัย!I60="","",จิตพิสัย!I60))</f>
        <v/>
      </c>
      <c r="I60" s="71" t="str">
        <f t="array" ref="I60">IF(B60="","",IF(จิตพิสัย!J60="","",จิตพิสัย!J60))</f>
        <v/>
      </c>
      <c r="J60" s="71" t="str">
        <f t="array" ref="J60">IF(B60="","",IF(จิตพิสัย!K60="","",จิตพิสัย!K60))</f>
        <v/>
      </c>
      <c r="K60" s="71" t="str">
        <f t="array" ref="K60">IF(B60="","",IF(จิตพิสัย!L60="","",จิตพิสัย!L60))</f>
        <v/>
      </c>
      <c r="L60" s="71" t="str">
        <f t="array" ref="L60">IF(B60="","",IF(จิตพิสัย!M60="","",จิตพิสัย!M60))</f>
        <v/>
      </c>
      <c r="M60" s="71" t="str">
        <f t="array" ref="M60">IF(B60="","",IF(จิตพิสัย!N60="","",จิตพิสัย!N60))</f>
        <v/>
      </c>
      <c r="N60" s="71" t="str">
        <f t="array" ref="N60">IF(B60="","",IF(จิตพิสัย!O60="","",จิตพิสัย!O60))</f>
        <v/>
      </c>
      <c r="O60" s="71" t="str">
        <f t="array" ref="O60">IF(B60="","",IF(จิตพิสัย!P60="","",จิตพิสัย!P60))</f>
        <v/>
      </c>
      <c r="P60" s="71" t="str">
        <f t="array" ref="P60">IF(B60="","",IF(จิตพิสัย!Q60="","",จิตพิสัย!Q60))</f>
        <v/>
      </c>
      <c r="Q60" s="71" t="str">
        <f t="array" ref="Q60">IF(B60="","",IF(จิตพิสัย!R60="","",จิตพิสัย!R60))</f>
        <v/>
      </c>
      <c r="R60" s="71" t="str">
        <f t="array" ref="R60">IF(B60="","",IF(จิตพิสัย!S60="","",จิตพิสัย!S60))</f>
        <v/>
      </c>
      <c r="S60" s="71" t="str">
        <f t="shared" si="4"/>
        <v/>
      </c>
      <c r="T60" s="72" t="str">
        <f>IF(B60="","",ROUNDUP(IF(ข้อมูล!D10="เข้าเรียน",((IF(T4&gt;0,(COUNTIF(D60:R60,1)*ข้อมูล!E10)/(SUM(D6:R6)),0))-หักคะแนน!O57),((IF(T4&gt;0,IF(SUM(D60:R60)&gt;AO1,T4,((SUM(D60:R60)*ข้อมูล!E10)/AO1)),"0"))-หักคะแนน!O57)),1))</f>
        <v/>
      </c>
      <c r="U60" s="73" t="str">
        <f>IF(B60="","",IF(U6&gt;0,((งาน1!K57*ข้อมูล!L3)/100),""))</f>
        <v/>
      </c>
      <c r="V60" s="73" t="str">
        <f>IF(B60="","",IF(V6&gt;0,((งาน2!K57*ข้อมูล!L4)/100),""))</f>
        <v/>
      </c>
      <c r="W60" s="73" t="str">
        <f>IF(B60="","",IF(W6&gt;0,((งาน3!K57*ข้อมูล!L5)/100),""))</f>
        <v/>
      </c>
      <c r="X60" s="73" t="str">
        <f>IF(B60="","",IF(X6&gt;0,((งาน4!K57*ข้อมูล!L6)/100),""))</f>
        <v/>
      </c>
      <c r="Y60" s="73" t="str">
        <f>IF(B60="","",IF(Y6&gt;0,((งาน5!K57*ข้อมูล!L7)/100),""))</f>
        <v/>
      </c>
      <c r="Z60" s="73" t="str">
        <f>IF(B60="","",IF(Z6&gt;0,((งาน6!K57*ข้อมูล!L8)/100),""))</f>
        <v/>
      </c>
      <c r="AA60" s="73" t="str">
        <f>IF(B60="","",IF(AA6&gt;0,((งาน7!K57*ข้อมูล!L9)/100),""))</f>
        <v/>
      </c>
      <c r="AB60" s="73" t="str">
        <f>IF(B60="","",IF(AB6&gt;0,((งาน8!K57*ข้อมูล!L10)/100),""))</f>
        <v/>
      </c>
      <c r="AC60" s="73" t="str">
        <f>IF(B60="","",IF(AC6&gt;0,((งาน9!K57*ข้อมูล!L11)/100),""))</f>
        <v/>
      </c>
      <c r="AD60" s="73" t="str">
        <f>IF(B60="","",IF(AD6&gt;0,((งาน10!K57*ข้อมูล!L12)/100),""))</f>
        <v/>
      </c>
      <c r="AE60" s="73" t="str">
        <f>IF(B60="","",IF(AE6&gt;0,((งาน11!K57*ข้อมูล!L13)/100),""))</f>
        <v/>
      </c>
      <c r="AF60" s="73" t="str">
        <f>IF(B60="","",IF(AF6&gt;0,((งาน12!K57*ข้อมูล!L14)/100),""))</f>
        <v/>
      </c>
      <c r="AG60" s="73" t="str">
        <f>IF(B60="","",IF(AG6&gt;0,((งาน13!K57*ข้อมูล!L15)/100),""))</f>
        <v/>
      </c>
      <c r="AH60" s="73" t="str">
        <f>IF(B60="","",IF(AH6&gt;0,((งาน14!K57*ข้อมูล!L16)/100),""))</f>
        <v/>
      </c>
      <c r="AI60" s="73" t="str">
        <f>IF(B60="","",IF(ข้อมูล!K17="Term Project",IF(AI6&gt;0,(('Term Project'!K57*ข้อมูล!L17)/100),""),IF(AI6&gt;0,((QUIZ!V57*คะแนน!AI6)/100),"")))</f>
        <v/>
      </c>
      <c r="AJ60" s="74" t="str">
        <f>IF(B60="","",ROUNDUP((SUM(U60:AI60)*AJ4)/SUM(U6:AI6),1))</f>
        <v/>
      </c>
      <c r="AK60" s="206"/>
      <c r="AL60" s="75" t="str">
        <f t="shared" si="2"/>
        <v/>
      </c>
      <c r="AM60" s="76" t="str">
        <f>IF(B60="","",Final!L57)</f>
        <v/>
      </c>
      <c r="AN60" s="84" t="str">
        <f t="shared" si="3"/>
        <v/>
      </c>
      <c r="AO60" s="84" t="str" cm="1">
        <f t="array" ref="AO60">_xlfn.IFS(B60="","",COUNTA(C60)&lt;1,"0",Final!E57="M","M",AK60="I","I",AK60="W","W",AN60&gt;=$AQ$7,$AP$7,AN60&gt;=$AQ$8,$AP$8,AN60&gt;=$AQ$9,$AP$9,AN60&gt;=$AQ$10,$AP$10,AN60&gt;=$AQ$11,$AP$11,AN60&gt;=$AQ$12,$AP$12,AN60&gt;=$AQ$13,$AP$13,AN60&lt;$AQ$14,$AP$14)</f>
        <v/>
      </c>
      <c r="AP60" s="217"/>
      <c r="AQ60" s="217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</row>
    <row r="61" spans="1:55" s="77" customFormat="1" ht="19.5">
      <c r="A61" s="81">
        <v>55</v>
      </c>
      <c r="B61" s="71" t="str">
        <f>IF(ข้อมูลนักศึกษา!C59=0,"",ข้อมูลนักศึกษา!C59)</f>
        <v/>
      </c>
      <c r="C61" s="82" t="str">
        <f>IF(ข้อมูลนักศึกษา!C59=0,"",VLOOKUP(B61,ข้อมูลนักศึกษา!C59:D129,2,FALSE))</f>
        <v/>
      </c>
      <c r="D61" s="71" t="str">
        <f t="array" ref="D61">IF(B61="","",IF(จิตพิสัย!E61="","",จิตพิสัย!E61))</f>
        <v/>
      </c>
      <c r="E61" s="71" t="str">
        <f t="array" ref="E61">IF(B61="","",IF(จิตพิสัย!F61="","",จิตพิสัย!F61))</f>
        <v/>
      </c>
      <c r="F61" s="71" t="str">
        <f t="array" ref="F61">IF(B61="","",IF(จิตพิสัย!G61="","",จิตพิสัย!G61))</f>
        <v/>
      </c>
      <c r="G61" s="71" t="str">
        <f t="array" ref="G61">IF(B61="","",IF(จิตพิสัย!H61="","",จิตพิสัย!H61))</f>
        <v/>
      </c>
      <c r="H61" s="71" t="str">
        <f t="array" ref="H61">IF(B61="","",IF(จิตพิสัย!I61="","",จิตพิสัย!I61))</f>
        <v/>
      </c>
      <c r="I61" s="71" t="str">
        <f t="array" ref="I61">IF(B61="","",IF(จิตพิสัย!J61="","",จิตพิสัย!J61))</f>
        <v/>
      </c>
      <c r="J61" s="71" t="str">
        <f t="array" ref="J61">IF(B61="","",IF(จิตพิสัย!K61="","",จิตพิสัย!K61))</f>
        <v/>
      </c>
      <c r="K61" s="71" t="str">
        <f t="array" ref="K61">IF(B61="","",IF(จิตพิสัย!L61="","",จิตพิสัย!L61))</f>
        <v/>
      </c>
      <c r="L61" s="71" t="str">
        <f t="array" ref="L61">IF(B61="","",IF(จิตพิสัย!M61="","",จิตพิสัย!M61))</f>
        <v/>
      </c>
      <c r="M61" s="71" t="str">
        <f t="array" ref="M61">IF(B61="","",IF(จิตพิสัย!N61="","",จิตพิสัย!N61))</f>
        <v/>
      </c>
      <c r="N61" s="71" t="str">
        <f t="array" ref="N61">IF(B61="","",IF(จิตพิสัย!O61="","",จิตพิสัย!O61))</f>
        <v/>
      </c>
      <c r="O61" s="71" t="str">
        <f t="array" ref="O61">IF(B61="","",IF(จิตพิสัย!P61="","",จิตพิสัย!P61))</f>
        <v/>
      </c>
      <c r="P61" s="71" t="str">
        <f t="array" ref="P61">IF(B61="","",IF(จิตพิสัย!Q61="","",จิตพิสัย!Q61))</f>
        <v/>
      </c>
      <c r="Q61" s="71" t="str">
        <f t="array" ref="Q61">IF(B61="","",IF(จิตพิสัย!R61="","",จิตพิสัย!R61))</f>
        <v/>
      </c>
      <c r="R61" s="71" t="str">
        <f t="array" ref="R61">IF(B61="","",IF(จิตพิสัย!S61="","",จิตพิสัย!S61))</f>
        <v/>
      </c>
      <c r="S61" s="71" t="str">
        <f t="shared" si="4"/>
        <v/>
      </c>
      <c r="T61" s="72" t="str">
        <f>IF(B61="","",ROUNDUP(IF(ข้อมูล!D10="เข้าเรียน",((IF(T4&gt;0,(COUNTIF(D61:R61,1)*ข้อมูล!E10)/(SUM(D6:R6)),0))-หักคะแนน!O58),((IF(T4&gt;0,IF(SUM(D61:R61)&gt;AO1,T4,((SUM(D61:R61)*ข้อมูล!E10)/AO1)),"0"))-หักคะแนน!O58)),1))</f>
        <v/>
      </c>
      <c r="U61" s="73" t="str">
        <f>IF(B61="","",IF(U6&gt;0,((งาน1!K58*ข้อมูล!L3)/100),""))</f>
        <v/>
      </c>
      <c r="V61" s="73" t="str">
        <f>IF(B61="","",IF(V6&gt;0,((งาน2!K58*ข้อมูล!L4)/100),""))</f>
        <v/>
      </c>
      <c r="W61" s="73" t="str">
        <f>IF(B61="","",IF(W6&gt;0,((งาน3!K58*ข้อมูล!L5)/100),""))</f>
        <v/>
      </c>
      <c r="X61" s="73" t="str">
        <f>IF(B61="","",IF(X6&gt;0,((งาน4!K58*ข้อมูล!L6)/100),""))</f>
        <v/>
      </c>
      <c r="Y61" s="73" t="str">
        <f>IF(B61="","",IF(Y6&gt;0,((งาน5!K58*ข้อมูล!L7)/100),""))</f>
        <v/>
      </c>
      <c r="Z61" s="73" t="str">
        <f>IF(B61="","",IF(Z6&gt;0,((งาน6!K58*ข้อมูล!L8)/100),""))</f>
        <v/>
      </c>
      <c r="AA61" s="73" t="str">
        <f>IF(B61="","",IF(AA6&gt;0,((งาน7!K58*ข้อมูล!L9)/100),""))</f>
        <v/>
      </c>
      <c r="AB61" s="73" t="str">
        <f>IF(B61="","",IF(AB6&gt;0,((งาน8!K58*ข้อมูล!L10)/100),""))</f>
        <v/>
      </c>
      <c r="AC61" s="73" t="str">
        <f>IF(B61="","",IF(AC6&gt;0,((งาน9!K58*ข้อมูล!L11)/100),""))</f>
        <v/>
      </c>
      <c r="AD61" s="73" t="str">
        <f>IF(B61="","",IF(AD6&gt;0,((งาน10!K58*ข้อมูล!L12)/100),""))</f>
        <v/>
      </c>
      <c r="AE61" s="73" t="str">
        <f>IF(B61="","",IF(AE6&gt;0,((งาน11!K58*ข้อมูล!L13)/100),""))</f>
        <v/>
      </c>
      <c r="AF61" s="73" t="str">
        <f>IF(B61="","",IF(AF6&gt;0,((งาน12!K58*ข้อมูล!L14)/100),""))</f>
        <v/>
      </c>
      <c r="AG61" s="73" t="str">
        <f>IF(B61="","",IF(AG6&gt;0,((งาน13!K58*ข้อมูล!L15)/100),""))</f>
        <v/>
      </c>
      <c r="AH61" s="73" t="str">
        <f>IF(B61="","",IF(AH6&gt;0,((งาน14!K58*ข้อมูล!L16)/100),""))</f>
        <v/>
      </c>
      <c r="AI61" s="73" t="str">
        <f>IF(B61="","",IF(ข้อมูล!K17="Term Project",IF(AI6&gt;0,(('Term Project'!K58*ข้อมูล!L17)/100),""),IF(AI6&gt;0,((QUIZ!V58*คะแนน!AI6)/100),"")))</f>
        <v/>
      </c>
      <c r="AJ61" s="74" t="str">
        <f>IF(B61="","",ROUNDUP((SUM(U61:AI61)*AJ4)/SUM(U6:AI6),1))</f>
        <v/>
      </c>
      <c r="AK61" s="206"/>
      <c r="AL61" s="75" t="str">
        <f t="shared" si="2"/>
        <v/>
      </c>
      <c r="AM61" s="76" t="str">
        <f>IF(B61="","",Final!L58)</f>
        <v/>
      </c>
      <c r="AN61" s="84" t="str">
        <f t="shared" si="3"/>
        <v/>
      </c>
      <c r="AO61" s="84" t="str" cm="1">
        <f t="array" ref="AO61">_xlfn.IFS(B61="","",COUNTA(C61)&lt;1,"0",Final!E58="M","M",AK61="I","I",AK61="W","W",AN61&gt;=$AQ$7,$AP$7,AN61&gt;=$AQ$8,$AP$8,AN61&gt;=$AQ$9,$AP$9,AN61&gt;=$AQ$10,$AP$10,AN61&gt;=$AQ$11,$AP$11,AN61&gt;=$AQ$12,$AP$12,AN61&gt;=$AQ$13,$AP$13,AN61&lt;$AQ$14,$AP$14)</f>
        <v/>
      </c>
      <c r="AP61" s="217"/>
      <c r="AQ61" s="217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</row>
    <row r="62" spans="1:55" s="77" customFormat="1" ht="19.5">
      <c r="A62" s="81">
        <v>56</v>
      </c>
      <c r="B62" s="71" t="str">
        <f>IF(ข้อมูลนักศึกษา!C60=0,"",ข้อมูลนักศึกษา!C60)</f>
        <v/>
      </c>
      <c r="C62" s="82" t="str">
        <f>IF(ข้อมูลนักศึกษา!C60=0,"",VLOOKUP(B62,ข้อมูลนักศึกษา!C60:D130,2,FALSE))</f>
        <v/>
      </c>
      <c r="D62" s="71" t="str">
        <f t="array" ref="D62">IF(B62="","",IF(จิตพิสัย!E62="","",จิตพิสัย!E62))</f>
        <v/>
      </c>
      <c r="E62" s="71" t="str">
        <f t="array" ref="E62">IF(B62="","",IF(จิตพิสัย!F62="","",จิตพิสัย!F62))</f>
        <v/>
      </c>
      <c r="F62" s="71" t="str">
        <f t="array" ref="F62">IF(B62="","",IF(จิตพิสัย!G62="","",จิตพิสัย!G62))</f>
        <v/>
      </c>
      <c r="G62" s="71" t="str">
        <f t="array" ref="G62">IF(B62="","",IF(จิตพิสัย!H62="","",จิตพิสัย!H62))</f>
        <v/>
      </c>
      <c r="H62" s="71" t="str">
        <f t="array" ref="H62">IF(B62="","",IF(จิตพิสัย!I62="","",จิตพิสัย!I62))</f>
        <v/>
      </c>
      <c r="I62" s="71" t="str">
        <f t="array" ref="I62">IF(B62="","",IF(จิตพิสัย!J62="","",จิตพิสัย!J62))</f>
        <v/>
      </c>
      <c r="J62" s="71" t="str">
        <f t="array" ref="J62">IF(B62="","",IF(จิตพิสัย!K62="","",จิตพิสัย!K62))</f>
        <v/>
      </c>
      <c r="K62" s="71" t="str">
        <f t="array" ref="K62">IF(B62="","",IF(จิตพิสัย!L62="","",จิตพิสัย!L62))</f>
        <v/>
      </c>
      <c r="L62" s="71" t="str">
        <f t="array" ref="L62">IF(B62="","",IF(จิตพิสัย!M62="","",จิตพิสัย!M62))</f>
        <v/>
      </c>
      <c r="M62" s="71" t="str">
        <f t="array" ref="M62">IF(B62="","",IF(จิตพิสัย!N62="","",จิตพิสัย!N62))</f>
        <v/>
      </c>
      <c r="N62" s="71" t="str">
        <f t="array" ref="N62">IF(B62="","",IF(จิตพิสัย!O62="","",จิตพิสัย!O62))</f>
        <v/>
      </c>
      <c r="O62" s="71" t="str">
        <f t="array" ref="O62">IF(B62="","",IF(จิตพิสัย!P62="","",จิตพิสัย!P62))</f>
        <v/>
      </c>
      <c r="P62" s="71" t="str">
        <f t="array" ref="P62">IF(B62="","",IF(จิตพิสัย!Q62="","",จิตพิสัย!Q62))</f>
        <v/>
      </c>
      <c r="Q62" s="71" t="str">
        <f t="array" ref="Q62">IF(B62="","",IF(จิตพิสัย!R62="","",จิตพิสัย!R62))</f>
        <v/>
      </c>
      <c r="R62" s="71" t="str">
        <f t="array" ref="R62">IF(B62="","",IF(จิตพิสัย!S62="","",จิตพิสัย!S62))</f>
        <v/>
      </c>
      <c r="S62" s="71" t="str">
        <f t="shared" si="4"/>
        <v/>
      </c>
      <c r="T62" s="72" t="str">
        <f>IF(B62="","",ROUNDUP(IF(ข้อมูล!D10="เข้าเรียน",((IF(T4&gt;0,(COUNTIF(D62:R62,1)*ข้อมูล!E10)/(SUM(D6:R6)),0))-หักคะแนน!O59),((IF(T4&gt;0,IF(SUM(D62:R62)&gt;AO1,T4,((SUM(D62:R62)*ข้อมูล!E10)/AO1)),"0"))-หักคะแนน!O59)),1))</f>
        <v/>
      </c>
      <c r="U62" s="73" t="str">
        <f>IF(B62="","",IF(U6&gt;0,((งาน1!K59*ข้อมูล!L3)/100),""))</f>
        <v/>
      </c>
      <c r="V62" s="73" t="str">
        <f>IF(B62="","",IF(V6&gt;0,((งาน2!K59*ข้อมูล!L4)/100),""))</f>
        <v/>
      </c>
      <c r="W62" s="73" t="str">
        <f>IF(B62="","",IF(W6&gt;0,((งาน3!K59*ข้อมูล!L5)/100),""))</f>
        <v/>
      </c>
      <c r="X62" s="73" t="str">
        <f>IF(B62="","",IF(X6&gt;0,((งาน4!K59*ข้อมูล!L6)/100),""))</f>
        <v/>
      </c>
      <c r="Y62" s="73" t="str">
        <f>IF(B62="","",IF(Y6&gt;0,((งาน5!K59*ข้อมูล!L7)/100),""))</f>
        <v/>
      </c>
      <c r="Z62" s="73" t="str">
        <f>IF(B62="","",IF(Z6&gt;0,((งาน6!K59*ข้อมูล!L8)/100),""))</f>
        <v/>
      </c>
      <c r="AA62" s="73" t="str">
        <f>IF(B62="","",IF(AA6&gt;0,((งาน7!K59*ข้อมูล!L9)/100),""))</f>
        <v/>
      </c>
      <c r="AB62" s="73" t="str">
        <f>IF(B62="","",IF(AB6&gt;0,((งาน8!K59*ข้อมูล!L10)/100),""))</f>
        <v/>
      </c>
      <c r="AC62" s="73" t="str">
        <f>IF(B62="","",IF(AC6&gt;0,((งาน9!K59*ข้อมูล!L11)/100),""))</f>
        <v/>
      </c>
      <c r="AD62" s="73" t="str">
        <f>IF(B62="","",IF(AD6&gt;0,((งาน10!K59*ข้อมูล!L12)/100),""))</f>
        <v/>
      </c>
      <c r="AE62" s="73" t="str">
        <f>IF(B62="","",IF(AE6&gt;0,((งาน11!K59*ข้อมูล!L13)/100),""))</f>
        <v/>
      </c>
      <c r="AF62" s="73" t="str">
        <f>IF(B62="","",IF(AF6&gt;0,((งาน12!K59*ข้อมูล!L14)/100),""))</f>
        <v/>
      </c>
      <c r="AG62" s="73" t="str">
        <f>IF(B62="","",IF(AG6&gt;0,((งาน13!K59*ข้อมูล!L15)/100),""))</f>
        <v/>
      </c>
      <c r="AH62" s="73" t="str">
        <f>IF(B62="","",IF(AH6&gt;0,((งาน14!K59*ข้อมูล!L16)/100),""))</f>
        <v/>
      </c>
      <c r="AI62" s="73" t="str">
        <f>IF(B62="","",IF(ข้อมูล!K17="Term Project",IF(AI6&gt;0,(('Term Project'!K59*ข้อมูล!L17)/100),""),IF(AI6&gt;0,((QUIZ!V59*คะแนน!AI6)/100),"")))</f>
        <v/>
      </c>
      <c r="AJ62" s="74" t="str">
        <f>IF(B62="","",ROUNDUP((SUM(U62:AI62)*AJ4)/SUM(U6:AI6),1))</f>
        <v/>
      </c>
      <c r="AK62" s="206"/>
      <c r="AL62" s="75" t="str">
        <f t="shared" si="2"/>
        <v/>
      </c>
      <c r="AM62" s="76" t="str">
        <f>IF(B62="","",Final!L59)</f>
        <v/>
      </c>
      <c r="AN62" s="84" t="str">
        <f t="shared" si="3"/>
        <v/>
      </c>
      <c r="AO62" s="84" t="str" cm="1">
        <f t="array" ref="AO62">_xlfn.IFS(B62="","",COUNTA(C62)&lt;1,"0",Final!E59="M","M",AK62="I","I",AK62="W","W",AN62&gt;=$AQ$7,$AP$7,AN62&gt;=$AQ$8,$AP$8,AN62&gt;=$AQ$9,$AP$9,AN62&gt;=$AQ$10,$AP$10,AN62&gt;=$AQ$11,$AP$11,AN62&gt;=$AQ$12,$AP$12,AN62&gt;=$AQ$13,$AP$13,AN62&lt;$AQ$14,$AP$14)</f>
        <v/>
      </c>
      <c r="AP62" s="217"/>
      <c r="AQ62" s="217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</row>
    <row r="63" spans="1:55" s="77" customFormat="1" ht="19.5">
      <c r="A63" s="81">
        <v>57</v>
      </c>
      <c r="B63" s="71" t="str">
        <f>IF(ข้อมูลนักศึกษา!C61=0,"",ข้อมูลนักศึกษา!C61)</f>
        <v/>
      </c>
      <c r="C63" s="82" t="str">
        <f>IF(ข้อมูลนักศึกษา!C61=0,"",VLOOKUP(B63,ข้อมูลนักศึกษา!C61:D131,2,FALSE))</f>
        <v/>
      </c>
      <c r="D63" s="71" t="str">
        <f t="array" ref="D63">IF(B63="","",IF(จิตพิสัย!E63="","",จิตพิสัย!E63))</f>
        <v/>
      </c>
      <c r="E63" s="71" t="str">
        <f t="array" ref="E63">IF(B63="","",IF(จิตพิสัย!F63="","",จิตพิสัย!F63))</f>
        <v/>
      </c>
      <c r="F63" s="71" t="str">
        <f t="array" ref="F63">IF(B63="","",IF(จิตพิสัย!G63="","",จิตพิสัย!G63))</f>
        <v/>
      </c>
      <c r="G63" s="71" t="str">
        <f t="array" ref="G63">IF(B63="","",IF(จิตพิสัย!H63="","",จิตพิสัย!H63))</f>
        <v/>
      </c>
      <c r="H63" s="71" t="str">
        <f t="array" ref="H63">IF(B63="","",IF(จิตพิสัย!I63="","",จิตพิสัย!I63))</f>
        <v/>
      </c>
      <c r="I63" s="71" t="str">
        <f t="array" ref="I63">IF(B63="","",IF(จิตพิสัย!J63="","",จิตพิสัย!J63))</f>
        <v/>
      </c>
      <c r="J63" s="71" t="str">
        <f t="array" ref="J63">IF(B63="","",IF(จิตพิสัย!K63="","",จิตพิสัย!K63))</f>
        <v/>
      </c>
      <c r="K63" s="71" t="str">
        <f t="array" ref="K63">IF(B63="","",IF(จิตพิสัย!L63="","",จิตพิสัย!L63))</f>
        <v/>
      </c>
      <c r="L63" s="71" t="str">
        <f t="array" ref="L63">IF(B63="","",IF(จิตพิสัย!M63="","",จิตพิสัย!M63))</f>
        <v/>
      </c>
      <c r="M63" s="71" t="str">
        <f t="array" ref="M63">IF(B63="","",IF(จิตพิสัย!N63="","",จิตพิสัย!N63))</f>
        <v/>
      </c>
      <c r="N63" s="71" t="str">
        <f t="array" ref="N63">IF(B63="","",IF(จิตพิสัย!O63="","",จิตพิสัย!O63))</f>
        <v/>
      </c>
      <c r="O63" s="71" t="str">
        <f t="array" ref="O63">IF(B63="","",IF(จิตพิสัย!P63="","",จิตพิสัย!P63))</f>
        <v/>
      </c>
      <c r="P63" s="71" t="str">
        <f t="array" ref="P63">IF(B63="","",IF(จิตพิสัย!Q63="","",จิตพิสัย!Q63))</f>
        <v/>
      </c>
      <c r="Q63" s="71" t="str">
        <f t="array" ref="Q63">IF(B63="","",IF(จิตพิสัย!R63="","",จิตพิสัย!R63))</f>
        <v/>
      </c>
      <c r="R63" s="71" t="str">
        <f t="array" ref="R63">IF(B63="","",IF(จิตพิสัย!S63="","",จิตพิสัย!S63))</f>
        <v/>
      </c>
      <c r="S63" s="71" t="str">
        <f t="shared" si="4"/>
        <v/>
      </c>
      <c r="T63" s="72" t="str">
        <f>IF(B63="","",ROUNDUP(IF(ข้อมูล!D10="เข้าเรียน",((IF(T4&gt;0,(COUNTIF(D63:R63,1)*ข้อมูล!E10)/(SUM(D6:R6)),0))-หักคะแนน!O60),((IF(T4&gt;0,IF(SUM(D63:R63)&gt;AO1,T4,((SUM(D63:R63)*ข้อมูล!E10)/AO1)),"0"))-หักคะแนน!O60)),1))</f>
        <v/>
      </c>
      <c r="U63" s="73" t="str">
        <f>IF(B63="","",IF(U6&gt;0,((งาน1!K60*ข้อมูล!L3)/100),""))</f>
        <v/>
      </c>
      <c r="V63" s="73" t="str">
        <f>IF(B63="","",IF(V6&gt;0,((งาน2!K60*ข้อมูล!L4)/100),""))</f>
        <v/>
      </c>
      <c r="W63" s="73" t="str">
        <f>IF(B63="","",IF(W6&gt;0,((งาน3!K60*ข้อมูล!L5)/100),""))</f>
        <v/>
      </c>
      <c r="X63" s="73" t="str">
        <f>IF(B63="","",IF(X6&gt;0,((งาน4!K60*ข้อมูล!L6)/100),""))</f>
        <v/>
      </c>
      <c r="Y63" s="73" t="str">
        <f>IF(B63="","",IF(Y6&gt;0,((งาน5!K60*ข้อมูล!L7)/100),""))</f>
        <v/>
      </c>
      <c r="Z63" s="73" t="str">
        <f>IF(B63="","",IF(Z6&gt;0,((งาน6!K60*ข้อมูล!L8)/100),""))</f>
        <v/>
      </c>
      <c r="AA63" s="73" t="str">
        <f>IF(B63="","",IF(AA6&gt;0,((งาน7!K60*ข้อมูล!L9)/100),""))</f>
        <v/>
      </c>
      <c r="AB63" s="73" t="str">
        <f>IF(B63="","",IF(AB6&gt;0,((งาน8!K60*ข้อมูล!L10)/100),""))</f>
        <v/>
      </c>
      <c r="AC63" s="73" t="str">
        <f>IF(B63="","",IF(AC6&gt;0,((งาน9!K60*ข้อมูล!L11)/100),""))</f>
        <v/>
      </c>
      <c r="AD63" s="73" t="str">
        <f>IF(B63="","",IF(AD6&gt;0,((งาน10!K60*ข้อมูล!L12)/100),""))</f>
        <v/>
      </c>
      <c r="AE63" s="73" t="str">
        <f>IF(B63="","",IF(AE6&gt;0,((งาน11!K60*ข้อมูล!L13)/100),""))</f>
        <v/>
      </c>
      <c r="AF63" s="73" t="str">
        <f>IF(B63="","",IF(AF6&gt;0,((งาน12!K60*ข้อมูล!L14)/100),""))</f>
        <v/>
      </c>
      <c r="AG63" s="73" t="str">
        <f>IF(B63="","",IF(AG6&gt;0,((งาน13!K60*ข้อมูล!L15)/100),""))</f>
        <v/>
      </c>
      <c r="AH63" s="73" t="str">
        <f>IF(B63="","",IF(AH6&gt;0,((งาน14!K60*ข้อมูล!L16)/100),""))</f>
        <v/>
      </c>
      <c r="AI63" s="73" t="str">
        <f>IF(B63="","",IF(ข้อมูล!K17="Term Project",IF(AI6&gt;0,(('Term Project'!K60*ข้อมูล!L17)/100),""),IF(AI6&gt;0,((QUIZ!V60*คะแนน!AI6)/100),"")))</f>
        <v/>
      </c>
      <c r="AJ63" s="74" t="str">
        <f>IF(B63="","",ROUNDUP((SUM(U63:AI63)*AJ4)/SUM(U6:AI6),1))</f>
        <v/>
      </c>
      <c r="AK63" s="206"/>
      <c r="AL63" s="75" t="str">
        <f t="shared" ref="AL63:AL77" si="5">IF(B63="","",ROUNDUP((T63+AJ63),1))</f>
        <v/>
      </c>
      <c r="AM63" s="76" t="str">
        <f>IF(B63="","",Final!L60)</f>
        <v/>
      </c>
      <c r="AN63" s="84" t="str">
        <f t="shared" ref="AN63:AN77" si="6">IF(B63="","",ROUNDUP((AL63+AM63),1))</f>
        <v/>
      </c>
      <c r="AO63" s="84" t="str" cm="1">
        <f t="array" ref="AO63">_xlfn.IFS(B63="","",COUNTA(C63)&lt;1,"0",Final!E60="M","M",AK63="I","I",AK63="W","W",AN63&gt;=$AQ$7,$AP$7,AN63&gt;=$AQ$8,$AP$8,AN63&gt;=$AQ$9,$AP$9,AN63&gt;=$AQ$10,$AP$10,AN63&gt;=$AQ$11,$AP$11,AN63&gt;=$AQ$12,$AP$12,AN63&gt;=$AQ$13,$AP$13,AN63&lt;$AQ$14,$AP$14)</f>
        <v/>
      </c>
      <c r="AP63" s="217"/>
      <c r="AQ63" s="217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</row>
    <row r="64" spans="1:55" s="77" customFormat="1" ht="19.5">
      <c r="A64" s="81">
        <v>58</v>
      </c>
      <c r="B64" s="71" t="str">
        <f>IF(ข้อมูลนักศึกษา!C62=0,"",ข้อมูลนักศึกษา!C62)</f>
        <v/>
      </c>
      <c r="C64" s="82" t="str">
        <f>IF(ข้อมูลนักศึกษา!C62=0,"",VLOOKUP(B64,ข้อมูลนักศึกษา!C62:D132,2,FALSE))</f>
        <v/>
      </c>
      <c r="D64" s="71" t="str">
        <f t="array" ref="D64">IF(B64="","",IF(จิตพิสัย!E64="","",จิตพิสัย!E64))</f>
        <v/>
      </c>
      <c r="E64" s="71" t="str">
        <f t="array" ref="E64">IF(B64="","",IF(จิตพิสัย!F64="","",จิตพิสัย!F64))</f>
        <v/>
      </c>
      <c r="F64" s="71" t="str">
        <f t="array" ref="F64">IF(B64="","",IF(จิตพิสัย!G64="","",จิตพิสัย!G64))</f>
        <v/>
      </c>
      <c r="G64" s="71" t="str">
        <f t="array" ref="G64">IF(B64="","",IF(จิตพิสัย!H64="","",จิตพิสัย!H64))</f>
        <v/>
      </c>
      <c r="H64" s="71" t="str">
        <f t="array" ref="H64">IF(B64="","",IF(จิตพิสัย!I64="","",จิตพิสัย!I64))</f>
        <v/>
      </c>
      <c r="I64" s="71" t="str">
        <f t="array" ref="I64">IF(B64="","",IF(จิตพิสัย!J64="","",จิตพิสัย!J64))</f>
        <v/>
      </c>
      <c r="J64" s="71" t="str">
        <f t="array" ref="J64">IF(B64="","",IF(จิตพิสัย!K64="","",จิตพิสัย!K64))</f>
        <v/>
      </c>
      <c r="K64" s="71" t="str">
        <f t="array" ref="K64">IF(B64="","",IF(จิตพิสัย!L64="","",จิตพิสัย!L64))</f>
        <v/>
      </c>
      <c r="L64" s="71" t="str">
        <f t="array" ref="L64">IF(B64="","",IF(จิตพิสัย!M64="","",จิตพิสัย!M64))</f>
        <v/>
      </c>
      <c r="M64" s="71" t="str">
        <f t="array" ref="M64">IF(B64="","",IF(จิตพิสัย!N64="","",จิตพิสัย!N64))</f>
        <v/>
      </c>
      <c r="N64" s="71" t="str">
        <f t="array" ref="N64">IF(B64="","",IF(จิตพิสัย!O64="","",จิตพิสัย!O64))</f>
        <v/>
      </c>
      <c r="O64" s="71" t="str">
        <f t="array" ref="O64">IF(B64="","",IF(จิตพิสัย!P64="","",จิตพิสัย!P64))</f>
        <v/>
      </c>
      <c r="P64" s="71" t="str">
        <f t="array" ref="P64">IF(B64="","",IF(จิตพิสัย!Q64="","",จิตพิสัย!Q64))</f>
        <v/>
      </c>
      <c r="Q64" s="71" t="str">
        <f t="array" ref="Q64">IF(B64="","",IF(จิตพิสัย!R64="","",จิตพิสัย!R64))</f>
        <v/>
      </c>
      <c r="R64" s="71" t="str">
        <f t="array" ref="R64">IF(B64="","",IF(จิตพิสัย!S64="","",จิตพิสัย!S64))</f>
        <v/>
      </c>
      <c r="S64" s="71" t="str">
        <f t="shared" si="4"/>
        <v/>
      </c>
      <c r="T64" s="72" t="str">
        <f>IF(B64="","",ROUNDUP(IF(ข้อมูล!D10="เข้าเรียน",((IF(T4&gt;0,(COUNTIF(D64:R64,1)*ข้อมูล!E10)/(SUM(D6:R6)),0))-หักคะแนน!O61),((IF(T4&gt;0,IF(SUM(D64:R64)&gt;AO1,T4,((SUM(D64:R64)*ข้อมูล!E10)/AO1)),"0"))-หักคะแนน!O61)),1))</f>
        <v/>
      </c>
      <c r="U64" s="73" t="str">
        <f>IF(B64="","",IF(U6&gt;0,((งาน1!K61*ข้อมูล!L3)/100),""))</f>
        <v/>
      </c>
      <c r="V64" s="73" t="str">
        <f>IF(B64="","",IF(V6&gt;0,((งาน2!K61*ข้อมูล!L4)/100),""))</f>
        <v/>
      </c>
      <c r="W64" s="73" t="str">
        <f>IF(B64="","",IF(W6&gt;0,((งาน3!K61*ข้อมูล!L5)/100),""))</f>
        <v/>
      </c>
      <c r="X64" s="73" t="str">
        <f>IF(B64="","",IF(X6&gt;0,((งาน4!K61*ข้อมูล!L6)/100),""))</f>
        <v/>
      </c>
      <c r="Y64" s="73" t="str">
        <f>IF(B64="","",IF(Y6&gt;0,((งาน5!K61*ข้อมูล!L7)/100),""))</f>
        <v/>
      </c>
      <c r="Z64" s="73" t="str">
        <f>IF(B64="","",IF(Z6&gt;0,((งาน6!K61*ข้อมูล!L8)/100),""))</f>
        <v/>
      </c>
      <c r="AA64" s="73" t="str">
        <f>IF(B64="","",IF(AA6&gt;0,((งาน7!K61*ข้อมูล!L9)/100),""))</f>
        <v/>
      </c>
      <c r="AB64" s="73" t="str">
        <f>IF(B64="","",IF(AB6&gt;0,((งาน8!K61*ข้อมูล!L10)/100),""))</f>
        <v/>
      </c>
      <c r="AC64" s="73" t="str">
        <f>IF(B64="","",IF(AC6&gt;0,((งาน9!K61*ข้อมูล!L11)/100),""))</f>
        <v/>
      </c>
      <c r="AD64" s="73" t="str">
        <f>IF(B64="","",IF(AD6&gt;0,((งาน10!K61*ข้อมูล!L12)/100),""))</f>
        <v/>
      </c>
      <c r="AE64" s="73" t="str">
        <f>IF(B64="","",IF(AE6&gt;0,((งาน11!K61*ข้อมูล!L13)/100),""))</f>
        <v/>
      </c>
      <c r="AF64" s="73" t="str">
        <f>IF(B64="","",IF(AF6&gt;0,((งาน12!K61*ข้อมูล!L14)/100),""))</f>
        <v/>
      </c>
      <c r="AG64" s="73" t="str">
        <f>IF(B64="","",IF(AG6&gt;0,((งาน13!K61*ข้อมูล!L15)/100),""))</f>
        <v/>
      </c>
      <c r="AH64" s="73" t="str">
        <f>IF(B64="","",IF(AH6&gt;0,((งาน14!K61*ข้อมูล!L16)/100),""))</f>
        <v/>
      </c>
      <c r="AI64" s="73" t="str">
        <f>IF(B64="","",IF(ข้อมูล!K17="Term Project",IF(AI6&gt;0,(('Term Project'!K61*ข้อมูล!L17)/100),""),IF(AI6&gt;0,((QUIZ!V61*คะแนน!AI6)/100),"")))</f>
        <v/>
      </c>
      <c r="AJ64" s="74" t="str">
        <f>IF(B64="","",ROUNDUP((SUM(U64:AI64)*AJ4)/SUM(U6:AI6),1))</f>
        <v/>
      </c>
      <c r="AK64" s="206"/>
      <c r="AL64" s="75" t="str">
        <f t="shared" si="5"/>
        <v/>
      </c>
      <c r="AM64" s="76" t="str">
        <f>IF(B64="","",Final!L61)</f>
        <v/>
      </c>
      <c r="AN64" s="84" t="str">
        <f t="shared" si="6"/>
        <v/>
      </c>
      <c r="AO64" s="84" t="str" cm="1">
        <f t="array" ref="AO64">_xlfn.IFS(B64="","",COUNTA(C64)&lt;1,"0",Final!E61="M","M",AK64="I","I",AK64="W","W",AN64&gt;=$AQ$7,$AP$7,AN64&gt;=$AQ$8,$AP$8,AN64&gt;=$AQ$9,$AP$9,AN64&gt;=$AQ$10,$AP$10,AN64&gt;=$AQ$11,$AP$11,AN64&gt;=$AQ$12,$AP$12,AN64&gt;=$AQ$13,$AP$13,AN64&lt;$AQ$14,$AP$14)</f>
        <v/>
      </c>
      <c r="AP64" s="217"/>
      <c r="AQ64" s="217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</row>
    <row r="65" spans="1:55" s="77" customFormat="1" ht="19.5">
      <c r="A65" s="81">
        <v>59</v>
      </c>
      <c r="B65" s="71" t="str">
        <f>IF(ข้อมูลนักศึกษา!C63=0,"",ข้อมูลนักศึกษา!C63)</f>
        <v/>
      </c>
      <c r="C65" s="82" t="str">
        <f>IF(ข้อมูลนักศึกษา!C63=0,"",VLOOKUP(B65,ข้อมูลนักศึกษา!C63:D133,2,FALSE))</f>
        <v/>
      </c>
      <c r="D65" s="71" t="str">
        <f t="array" ref="D65">IF(B65="","",IF(จิตพิสัย!E65="","",จิตพิสัย!E65))</f>
        <v/>
      </c>
      <c r="E65" s="71" t="str">
        <f t="array" ref="E65">IF(B65="","",IF(จิตพิสัย!F65="","",จิตพิสัย!F65))</f>
        <v/>
      </c>
      <c r="F65" s="71" t="str">
        <f t="array" ref="F65">IF(B65="","",IF(จิตพิสัย!G65="","",จิตพิสัย!G65))</f>
        <v/>
      </c>
      <c r="G65" s="71" t="str">
        <f t="array" ref="G65">IF(B65="","",IF(จิตพิสัย!H65="","",จิตพิสัย!H65))</f>
        <v/>
      </c>
      <c r="H65" s="71" t="str">
        <f t="array" ref="H65">IF(B65="","",IF(จิตพิสัย!I65="","",จิตพิสัย!I65))</f>
        <v/>
      </c>
      <c r="I65" s="71" t="str">
        <f t="array" ref="I65">IF(B65="","",IF(จิตพิสัย!J65="","",จิตพิสัย!J65))</f>
        <v/>
      </c>
      <c r="J65" s="71" t="str">
        <f t="array" ref="J65">IF(B65="","",IF(จิตพิสัย!K65="","",จิตพิสัย!K65))</f>
        <v/>
      </c>
      <c r="K65" s="71" t="str">
        <f t="array" ref="K65">IF(B65="","",IF(จิตพิสัย!L65="","",จิตพิสัย!L65))</f>
        <v/>
      </c>
      <c r="L65" s="71" t="str">
        <f t="array" ref="L65">IF(B65="","",IF(จิตพิสัย!M65="","",จิตพิสัย!M65))</f>
        <v/>
      </c>
      <c r="M65" s="71" t="str">
        <f t="array" ref="M65">IF(B65="","",IF(จิตพิสัย!N65="","",จิตพิสัย!N65))</f>
        <v/>
      </c>
      <c r="N65" s="71" t="str">
        <f t="array" ref="N65">IF(B65="","",IF(จิตพิสัย!O65="","",จิตพิสัย!O65))</f>
        <v/>
      </c>
      <c r="O65" s="71" t="str">
        <f t="array" ref="O65">IF(B65="","",IF(จิตพิสัย!P65="","",จิตพิสัย!P65))</f>
        <v/>
      </c>
      <c r="P65" s="71" t="str">
        <f t="array" ref="P65">IF(B65="","",IF(จิตพิสัย!Q65="","",จิตพิสัย!Q65))</f>
        <v/>
      </c>
      <c r="Q65" s="71" t="str">
        <f t="array" ref="Q65">IF(B65="","",IF(จิตพิสัย!R65="","",จิตพิสัย!R65))</f>
        <v/>
      </c>
      <c r="R65" s="71" t="str">
        <f t="array" ref="R65">IF(B65="","",IF(จิตพิสัย!S65="","",จิตพิสัย!S65))</f>
        <v/>
      </c>
      <c r="S65" s="71" t="str">
        <f t="shared" si="4"/>
        <v/>
      </c>
      <c r="T65" s="72" t="str">
        <f>IF(B65="","",ROUNDUP(IF(ข้อมูล!D10="เข้าเรียน",((IF(T4&gt;0,(COUNTIF(D65:R65,1)*ข้อมูล!E10)/(SUM(D6:R6)),0))-หักคะแนน!O62),((IF(T4&gt;0,IF(SUM(D65:R65)&gt;AO1,T4,((SUM(D65:R65)*ข้อมูล!E10)/AO1)),"0"))-หักคะแนน!O62)),1))</f>
        <v/>
      </c>
      <c r="U65" s="73" t="str">
        <f>IF(B65="","",IF(U6&gt;0,((งาน1!K62*ข้อมูล!L3)/100),""))</f>
        <v/>
      </c>
      <c r="V65" s="73" t="str">
        <f>IF(B65="","",IF(V6&gt;0,((งาน2!K62*ข้อมูล!L4)/100),""))</f>
        <v/>
      </c>
      <c r="W65" s="73" t="str">
        <f>IF(B65="","",IF(W6&gt;0,((งาน3!K62*ข้อมูล!L5)/100),""))</f>
        <v/>
      </c>
      <c r="X65" s="73" t="str">
        <f>IF(B65="","",IF(X6&gt;0,((งาน4!K62*ข้อมูล!L6)/100),""))</f>
        <v/>
      </c>
      <c r="Y65" s="73" t="str">
        <f>IF(B65="","",IF(Y6&gt;0,((งาน5!K62*ข้อมูล!L7)/100),""))</f>
        <v/>
      </c>
      <c r="Z65" s="73" t="str">
        <f>IF(B65="","",IF(Z6&gt;0,((งาน6!K62*ข้อมูล!L8)/100),""))</f>
        <v/>
      </c>
      <c r="AA65" s="73" t="str">
        <f>IF(B65="","",IF(AA6&gt;0,((งาน7!K62*ข้อมูล!L9)/100),""))</f>
        <v/>
      </c>
      <c r="AB65" s="73" t="str">
        <f>IF(B65="","",IF(AB6&gt;0,((งาน8!K62*ข้อมูล!L10)/100),""))</f>
        <v/>
      </c>
      <c r="AC65" s="73" t="str">
        <f>IF(B65="","",IF(AC6&gt;0,((งาน9!K62*ข้อมูล!L11)/100),""))</f>
        <v/>
      </c>
      <c r="AD65" s="73" t="str">
        <f>IF(B65="","",IF(AD6&gt;0,((งาน10!K62*ข้อมูล!L12)/100),""))</f>
        <v/>
      </c>
      <c r="AE65" s="73" t="str">
        <f>IF(B65="","",IF(AE6&gt;0,((งาน11!K62*ข้อมูล!L13)/100),""))</f>
        <v/>
      </c>
      <c r="AF65" s="73" t="str">
        <f>IF(B65="","",IF(AF6&gt;0,((งาน12!K62*ข้อมูล!L14)/100),""))</f>
        <v/>
      </c>
      <c r="AG65" s="73" t="str">
        <f>IF(B65="","",IF(AG6&gt;0,((งาน13!K62*ข้อมูล!L15)/100),""))</f>
        <v/>
      </c>
      <c r="AH65" s="73" t="str">
        <f>IF(B65="","",IF(AH6&gt;0,((งาน14!K62*ข้อมูล!L16)/100),""))</f>
        <v/>
      </c>
      <c r="AI65" s="73" t="str">
        <f>IF(B65="","",IF(ข้อมูล!K17="Term Project",IF(AI6&gt;0,(('Term Project'!K62*ข้อมูล!L17)/100),""),IF(AI6&gt;0,((QUIZ!V62*คะแนน!AI6)/100),"")))</f>
        <v/>
      </c>
      <c r="AJ65" s="74" t="str">
        <f>IF(B65="","",ROUNDUP((SUM(U65:AI65)*AJ4)/SUM(U6:AI6),1))</f>
        <v/>
      </c>
      <c r="AK65" s="206"/>
      <c r="AL65" s="75" t="str">
        <f t="shared" si="5"/>
        <v/>
      </c>
      <c r="AM65" s="76" t="str">
        <f>IF(B65="","",Final!L62)</f>
        <v/>
      </c>
      <c r="AN65" s="84" t="str">
        <f t="shared" si="6"/>
        <v/>
      </c>
      <c r="AO65" s="84" t="str" cm="1">
        <f t="array" ref="AO65">_xlfn.IFS(B65="","",COUNTA(C65)&lt;1,"0",Final!E62="M","M",AK65="I","I",AK65="W","W",AN65&gt;=$AQ$7,$AP$7,AN65&gt;=$AQ$8,$AP$8,AN65&gt;=$AQ$9,$AP$9,AN65&gt;=$AQ$10,$AP$10,AN65&gt;=$AQ$11,$AP$11,AN65&gt;=$AQ$12,$AP$12,AN65&gt;=$AQ$13,$AP$13,AN65&lt;$AQ$14,$AP$14)</f>
        <v/>
      </c>
      <c r="AP65" s="217"/>
      <c r="AQ65" s="217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</row>
    <row r="66" spans="1:55" s="77" customFormat="1" ht="19.5">
      <c r="A66" s="81">
        <v>60</v>
      </c>
      <c r="B66" s="71" t="str">
        <f>IF(ข้อมูลนักศึกษา!C64=0,"",ข้อมูลนักศึกษา!C64)</f>
        <v/>
      </c>
      <c r="C66" s="82" t="str">
        <f>IF(ข้อมูลนักศึกษา!C64=0,"",VLOOKUP(B66,ข้อมูลนักศึกษา!C64:D134,2,FALSE))</f>
        <v/>
      </c>
      <c r="D66" s="71" t="str">
        <f t="array" ref="D66">IF(B66="","",IF(จิตพิสัย!E66="","",จิตพิสัย!E66))</f>
        <v/>
      </c>
      <c r="E66" s="71" t="str">
        <f t="array" ref="E66">IF(B66="","",IF(จิตพิสัย!F66="","",จิตพิสัย!F66))</f>
        <v/>
      </c>
      <c r="F66" s="71" t="str">
        <f t="array" ref="F66">IF(B66="","",IF(จิตพิสัย!G66="","",จิตพิสัย!G66))</f>
        <v/>
      </c>
      <c r="G66" s="71" t="str">
        <f t="array" ref="G66">IF(B66="","",IF(จิตพิสัย!H66="","",จิตพิสัย!H66))</f>
        <v/>
      </c>
      <c r="H66" s="71" t="str">
        <f t="array" ref="H66">IF(B66="","",IF(จิตพิสัย!I66="","",จิตพิสัย!I66))</f>
        <v/>
      </c>
      <c r="I66" s="71" t="str">
        <f t="array" ref="I66">IF(B66="","",IF(จิตพิสัย!J66="","",จิตพิสัย!J66))</f>
        <v/>
      </c>
      <c r="J66" s="71" t="str">
        <f t="array" ref="J66">IF(B66="","",IF(จิตพิสัย!K66="","",จิตพิสัย!K66))</f>
        <v/>
      </c>
      <c r="K66" s="71" t="str">
        <f t="array" ref="K66">IF(B66="","",IF(จิตพิสัย!L66="","",จิตพิสัย!L66))</f>
        <v/>
      </c>
      <c r="L66" s="71" t="str">
        <f t="array" ref="L66">IF(B66="","",IF(จิตพิสัย!M66="","",จิตพิสัย!M66))</f>
        <v/>
      </c>
      <c r="M66" s="71" t="str">
        <f t="array" ref="M66">IF(B66="","",IF(จิตพิสัย!N66="","",จิตพิสัย!N66))</f>
        <v/>
      </c>
      <c r="N66" s="71" t="str">
        <f t="array" ref="N66">IF(B66="","",IF(จิตพิสัย!O66="","",จิตพิสัย!O66))</f>
        <v/>
      </c>
      <c r="O66" s="71" t="str">
        <f t="array" ref="O66">IF(B66="","",IF(จิตพิสัย!P66="","",จิตพิสัย!P66))</f>
        <v/>
      </c>
      <c r="P66" s="71" t="str">
        <f t="array" ref="P66">IF(B66="","",IF(จิตพิสัย!Q66="","",จิตพิสัย!Q66))</f>
        <v/>
      </c>
      <c r="Q66" s="71" t="str">
        <f t="array" ref="Q66">IF(B66="","",IF(จิตพิสัย!R66="","",จิตพิสัย!R66))</f>
        <v/>
      </c>
      <c r="R66" s="71" t="str">
        <f t="array" ref="R66">IF(B66="","",IF(จิตพิสัย!S66="","",จิตพิสัย!S66))</f>
        <v/>
      </c>
      <c r="S66" s="71" t="str">
        <f t="shared" si="4"/>
        <v/>
      </c>
      <c r="T66" s="72" t="str">
        <f>IF(B66="","",ROUNDUP(IF(ข้อมูล!D10="เข้าเรียน",((IF(T4&gt;0,(COUNTIF(D66:R66,1)*ข้อมูล!E10)/(SUM(D6:R6)),0))-หักคะแนน!O63),((IF(T4&gt;0,IF(SUM(D66:R66)&gt;AO1,T4,((SUM(D66:R66)*ข้อมูล!E10)/AO1)),"0"))-หักคะแนน!O63)),1))</f>
        <v/>
      </c>
      <c r="U66" s="73" t="str">
        <f>IF(B66="","",IF(U6&gt;0,((งาน1!K63*ข้อมูล!L3)/100),""))</f>
        <v/>
      </c>
      <c r="V66" s="73" t="str">
        <f>IF(B66="","",IF(V6&gt;0,((งาน2!K63*ข้อมูล!L4)/100),""))</f>
        <v/>
      </c>
      <c r="W66" s="73" t="str">
        <f>IF(B66="","",IF(W6&gt;0,((งาน3!K63*ข้อมูล!L5)/100),""))</f>
        <v/>
      </c>
      <c r="X66" s="73" t="str">
        <f>IF(B66="","",IF(X6&gt;0,((งาน4!K63*ข้อมูล!L6)/100),""))</f>
        <v/>
      </c>
      <c r="Y66" s="73" t="str">
        <f>IF(B66="","",IF(Y6&gt;0,((งาน5!K63*ข้อมูล!L7)/100),""))</f>
        <v/>
      </c>
      <c r="Z66" s="73" t="str">
        <f>IF(B66="","",IF(Z6&gt;0,((งาน6!K63*ข้อมูล!L8)/100),""))</f>
        <v/>
      </c>
      <c r="AA66" s="73" t="str">
        <f>IF(B66="","",IF(AA6&gt;0,((งาน7!K63*ข้อมูล!L9)/100),""))</f>
        <v/>
      </c>
      <c r="AB66" s="73" t="str">
        <f>IF(B66="","",IF(AB6&gt;0,((งาน8!K63*ข้อมูล!L10)/100),""))</f>
        <v/>
      </c>
      <c r="AC66" s="73" t="str">
        <f>IF(B66="","",IF(AC6&gt;0,((งาน9!K63*ข้อมูล!L11)/100),""))</f>
        <v/>
      </c>
      <c r="AD66" s="73" t="str">
        <f>IF(B66="","",IF(AD6&gt;0,((งาน10!K63*ข้อมูล!L12)/100),""))</f>
        <v/>
      </c>
      <c r="AE66" s="73" t="str">
        <f>IF(B66="","",IF(AE6&gt;0,((งาน11!K63*ข้อมูล!L13)/100),""))</f>
        <v/>
      </c>
      <c r="AF66" s="73" t="str">
        <f>IF(B66="","",IF(AF6&gt;0,((งาน12!K63*ข้อมูล!L14)/100),""))</f>
        <v/>
      </c>
      <c r="AG66" s="73" t="str">
        <f>IF(B66="","",IF(AG6&gt;0,((งาน13!K63*ข้อมูล!L15)/100),""))</f>
        <v/>
      </c>
      <c r="AH66" s="73" t="str">
        <f>IF(B66="","",IF(AH6&gt;0,((งาน14!K63*ข้อมูล!L16)/100),""))</f>
        <v/>
      </c>
      <c r="AI66" s="73" t="str">
        <f>IF(B66="","",IF(ข้อมูล!K17="Term Project",IF(AI6&gt;0,(('Term Project'!K63*ข้อมูล!L17)/100),""),IF(AI6&gt;0,((QUIZ!V63*คะแนน!AI6)/100),"")))</f>
        <v/>
      </c>
      <c r="AJ66" s="74" t="str">
        <f>IF(B66="","",ROUNDUP((SUM(U66:AI66)*AJ4)/SUM(U6:AI6),1))</f>
        <v/>
      </c>
      <c r="AK66" s="206"/>
      <c r="AL66" s="75" t="str">
        <f t="shared" si="5"/>
        <v/>
      </c>
      <c r="AM66" s="76" t="str">
        <f>IF(B66="","",Final!L63)</f>
        <v/>
      </c>
      <c r="AN66" s="84" t="str">
        <f t="shared" si="6"/>
        <v/>
      </c>
      <c r="AO66" s="84" t="str" cm="1">
        <f t="array" ref="AO66">_xlfn.IFS(B66="","",COUNTA(C66)&lt;1,"0",Final!E63="M","M",AK66="I","I",AK66="W","W",AN66&gt;=$AQ$7,$AP$7,AN66&gt;=$AQ$8,$AP$8,AN66&gt;=$AQ$9,$AP$9,AN66&gt;=$AQ$10,$AP$10,AN66&gt;=$AQ$11,$AP$11,AN66&gt;=$AQ$12,$AP$12,AN66&gt;=$AQ$13,$AP$13,AN66&lt;$AQ$14,$AP$14)</f>
        <v/>
      </c>
      <c r="AP66" s="217"/>
      <c r="AQ66" s="217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</row>
    <row r="67" spans="1:55" s="77" customFormat="1" ht="19.5">
      <c r="A67" s="81">
        <v>61</v>
      </c>
      <c r="B67" s="71" t="str">
        <f>IF(ข้อมูลนักศึกษา!C65=0,"",ข้อมูลนักศึกษา!C65)</f>
        <v/>
      </c>
      <c r="C67" s="82" t="str">
        <f>IF(ข้อมูลนักศึกษา!C65=0,"",VLOOKUP(B67,ข้อมูลนักศึกษา!C65:D135,2,FALSE))</f>
        <v/>
      </c>
      <c r="D67" s="71" t="str">
        <f t="array" ref="D67">IF(B67="","",IF(จิตพิสัย!E67="","",จิตพิสัย!E67))</f>
        <v/>
      </c>
      <c r="E67" s="71" t="str">
        <f t="array" ref="E67">IF(B67="","",IF(จิตพิสัย!F67="","",จิตพิสัย!F67))</f>
        <v/>
      </c>
      <c r="F67" s="71" t="str">
        <f t="array" ref="F67">IF(B67="","",IF(จิตพิสัย!G67="","",จิตพิสัย!G67))</f>
        <v/>
      </c>
      <c r="G67" s="71" t="str">
        <f t="array" ref="G67">IF(B67="","",IF(จิตพิสัย!H67="","",จิตพิสัย!H67))</f>
        <v/>
      </c>
      <c r="H67" s="71" t="str">
        <f t="array" ref="H67">IF(B67="","",IF(จิตพิสัย!I67="","",จิตพิสัย!I67))</f>
        <v/>
      </c>
      <c r="I67" s="71" t="str">
        <f t="array" ref="I67">IF(B67="","",IF(จิตพิสัย!J67="","",จิตพิสัย!J67))</f>
        <v/>
      </c>
      <c r="J67" s="71" t="str">
        <f t="array" ref="J67">IF(B67="","",IF(จิตพิสัย!K67="","",จิตพิสัย!K67))</f>
        <v/>
      </c>
      <c r="K67" s="71" t="str">
        <f t="array" ref="K67">IF(B67="","",IF(จิตพิสัย!L67="","",จิตพิสัย!L67))</f>
        <v/>
      </c>
      <c r="L67" s="71" t="str">
        <f t="array" ref="L67">IF(B67="","",IF(จิตพิสัย!M67="","",จิตพิสัย!M67))</f>
        <v/>
      </c>
      <c r="M67" s="71" t="str">
        <f t="array" ref="M67">IF(B67="","",IF(จิตพิสัย!N67="","",จิตพิสัย!N67))</f>
        <v/>
      </c>
      <c r="N67" s="71" t="str">
        <f t="array" ref="N67">IF(B67="","",IF(จิตพิสัย!O67="","",จิตพิสัย!O67))</f>
        <v/>
      </c>
      <c r="O67" s="71" t="str">
        <f t="array" ref="O67">IF(B67="","",IF(จิตพิสัย!P67="","",จิตพิสัย!P67))</f>
        <v/>
      </c>
      <c r="P67" s="71" t="str">
        <f t="array" ref="P67">IF(B67="","",IF(จิตพิสัย!Q67="","",จิตพิสัย!Q67))</f>
        <v/>
      </c>
      <c r="Q67" s="71" t="str">
        <f t="array" ref="Q67">IF(B67="","",IF(จิตพิสัย!R67="","",จิตพิสัย!R67))</f>
        <v/>
      </c>
      <c r="R67" s="71" t="str">
        <f t="array" ref="R67">IF(B67="","",IF(จิตพิสัย!S67="","",จิตพิสัย!S67))</f>
        <v/>
      </c>
      <c r="S67" s="71" t="str">
        <f t="shared" si="4"/>
        <v/>
      </c>
      <c r="T67" s="72" t="str">
        <f>IF(B67="","",ROUNDUP(IF(ข้อมูล!D10="เข้าเรียน",((IF(T4&gt;0,(COUNTIF(D67:R67,1)*ข้อมูล!E10)/(SUM(D6:R6)),0))-หักคะแนน!O64),((IF(T4&gt;0,IF(SUM(D67:R67)&gt;AO1,T4,((SUM(D67:R67)*ข้อมูล!E10)/AO1)),"0"))-หักคะแนน!O64)),1))</f>
        <v/>
      </c>
      <c r="U67" s="73" t="str">
        <f>IF(B67="","",IF(U6&gt;0,((งาน1!K64*ข้อมูล!L3)/100),""))</f>
        <v/>
      </c>
      <c r="V67" s="73" t="str">
        <f>IF(B67="","",IF(V6&gt;0,((งาน2!K64*ข้อมูล!L4)/100),""))</f>
        <v/>
      </c>
      <c r="W67" s="73" t="str">
        <f>IF(B67="","",IF(W6&gt;0,((งาน3!K64*ข้อมูล!L5)/100),""))</f>
        <v/>
      </c>
      <c r="X67" s="73" t="str">
        <f>IF(B67="","",IF(X6&gt;0,((งาน4!K64*ข้อมูล!L6)/100),""))</f>
        <v/>
      </c>
      <c r="Y67" s="73" t="str">
        <f>IF(B67="","",IF(Y6&gt;0,((งาน5!K64*ข้อมูล!L7)/100),""))</f>
        <v/>
      </c>
      <c r="Z67" s="73" t="str">
        <f>IF(B67="","",IF(Z6&gt;0,((งาน6!K64*ข้อมูล!L8)/100),""))</f>
        <v/>
      </c>
      <c r="AA67" s="73" t="str">
        <f>IF(B67="","",IF(AA6&gt;0,((งาน7!K64*ข้อมูล!L9)/100),""))</f>
        <v/>
      </c>
      <c r="AB67" s="73" t="str">
        <f>IF(B67="","",IF(AB6&gt;0,((งาน8!K64*ข้อมูล!L10)/100),""))</f>
        <v/>
      </c>
      <c r="AC67" s="73" t="str">
        <f>IF(B67="","",IF(AC6&gt;0,((งาน9!K64*ข้อมูล!L11)/100),""))</f>
        <v/>
      </c>
      <c r="AD67" s="73" t="str">
        <f>IF(B67="","",IF(AD6&gt;0,((งาน10!K64*ข้อมูล!L12)/100),""))</f>
        <v/>
      </c>
      <c r="AE67" s="73" t="str">
        <f>IF(B67="","",IF(AE6&gt;0,((งาน11!K64*ข้อมูล!L13)/100),""))</f>
        <v/>
      </c>
      <c r="AF67" s="73" t="str">
        <f>IF(B67="","",IF(AF6&gt;0,((งาน12!K64*ข้อมูล!L14)/100),""))</f>
        <v/>
      </c>
      <c r="AG67" s="73" t="str">
        <f>IF(B67="","",IF(AG6&gt;0,((งาน13!K64*ข้อมูล!L15)/100),""))</f>
        <v/>
      </c>
      <c r="AH67" s="73" t="str">
        <f>IF(B67="","",IF(AH6&gt;0,((งาน14!K64*ข้อมูล!L16)/100),""))</f>
        <v/>
      </c>
      <c r="AI67" s="73" t="str">
        <f>IF(B67="","",IF(ข้อมูล!K17="Term Project",IF(AI6&gt;0,(('Term Project'!K64*ข้อมูล!L17)/100),""),IF(AI6&gt;0,((QUIZ!V64*คะแนน!AI6)/100),"")))</f>
        <v/>
      </c>
      <c r="AJ67" s="74" t="str">
        <f>IF(B67="","",ROUNDUP((SUM(U67:AI67)*AJ4)/SUM(U6:AI6),1))</f>
        <v/>
      </c>
      <c r="AK67" s="206"/>
      <c r="AL67" s="75" t="str">
        <f t="shared" si="5"/>
        <v/>
      </c>
      <c r="AM67" s="76" t="str">
        <f>IF(B67="","",Final!L64)</f>
        <v/>
      </c>
      <c r="AN67" s="84" t="str">
        <f t="shared" si="6"/>
        <v/>
      </c>
      <c r="AO67" s="84" t="str" cm="1">
        <f t="array" ref="AO67">_xlfn.IFS(B67="","",COUNTA(C67)&lt;1,"0",Final!E64="M","M",AK67="I","I",AK67="W","W",AN67&gt;=$AQ$7,$AP$7,AN67&gt;=$AQ$8,$AP$8,AN67&gt;=$AQ$9,$AP$9,AN67&gt;=$AQ$10,$AP$10,AN67&gt;=$AQ$11,$AP$11,AN67&gt;=$AQ$12,$AP$12,AN67&gt;=$AQ$13,$AP$13,AN67&lt;$AQ$14,$AP$14)</f>
        <v/>
      </c>
      <c r="AP67" s="217"/>
      <c r="AQ67" s="217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</row>
    <row r="68" spans="1:55" s="77" customFormat="1" ht="19.5">
      <c r="A68" s="81">
        <v>62</v>
      </c>
      <c r="B68" s="71" t="str">
        <f>IF(ข้อมูลนักศึกษา!C66=0,"",ข้อมูลนักศึกษา!C66)</f>
        <v/>
      </c>
      <c r="C68" s="82" t="str">
        <f>IF(ข้อมูลนักศึกษา!C66=0,"",VLOOKUP(B68,ข้อมูลนักศึกษา!C66:D136,2,FALSE))</f>
        <v/>
      </c>
      <c r="D68" s="71" t="str">
        <f t="array" ref="D68">IF(B68="","",IF(จิตพิสัย!E68="","",จิตพิสัย!E68))</f>
        <v/>
      </c>
      <c r="E68" s="71" t="str">
        <f t="array" ref="E68">IF(B68="","",IF(จิตพิสัย!F68="","",จิตพิสัย!F68))</f>
        <v/>
      </c>
      <c r="F68" s="71" t="str">
        <f t="array" ref="F68">IF(B68="","",IF(จิตพิสัย!G68="","",จิตพิสัย!G68))</f>
        <v/>
      </c>
      <c r="G68" s="71" t="str">
        <f t="array" ref="G68">IF(B68="","",IF(จิตพิสัย!H68="","",จิตพิสัย!H68))</f>
        <v/>
      </c>
      <c r="H68" s="71" t="str">
        <f t="array" ref="H68">IF(B68="","",IF(จิตพิสัย!I68="","",จิตพิสัย!I68))</f>
        <v/>
      </c>
      <c r="I68" s="71" t="str">
        <f t="array" ref="I68">IF(B68="","",IF(จิตพิสัย!J68="","",จิตพิสัย!J68))</f>
        <v/>
      </c>
      <c r="J68" s="71" t="str">
        <f t="array" ref="J68">IF(B68="","",IF(จิตพิสัย!K68="","",จิตพิสัย!K68))</f>
        <v/>
      </c>
      <c r="K68" s="71" t="str">
        <f t="array" ref="K68">IF(B68="","",IF(จิตพิสัย!L68="","",จิตพิสัย!L68))</f>
        <v/>
      </c>
      <c r="L68" s="71" t="str">
        <f t="array" ref="L68">IF(B68="","",IF(จิตพิสัย!M68="","",จิตพิสัย!M68))</f>
        <v/>
      </c>
      <c r="M68" s="71" t="str">
        <f t="array" ref="M68">IF(B68="","",IF(จิตพิสัย!N68="","",จิตพิสัย!N68))</f>
        <v/>
      </c>
      <c r="N68" s="71" t="str">
        <f t="array" ref="N68">IF(B68="","",IF(จิตพิสัย!O68="","",จิตพิสัย!O68))</f>
        <v/>
      </c>
      <c r="O68" s="71" t="str">
        <f t="array" ref="O68">IF(B68="","",IF(จิตพิสัย!P68="","",จิตพิสัย!P68))</f>
        <v/>
      </c>
      <c r="P68" s="71" t="str">
        <f t="array" ref="P68">IF(B68="","",IF(จิตพิสัย!Q68="","",จิตพิสัย!Q68))</f>
        <v/>
      </c>
      <c r="Q68" s="71" t="str">
        <f t="array" ref="Q68">IF(B68="","",IF(จิตพิสัย!R68="","",จิตพิสัย!R68))</f>
        <v/>
      </c>
      <c r="R68" s="71" t="str">
        <f t="array" ref="R68">IF(B68="","",IF(จิตพิสัย!S68="","",จิตพิสัย!S68))</f>
        <v/>
      </c>
      <c r="S68" s="71" t="str">
        <f t="shared" si="4"/>
        <v/>
      </c>
      <c r="T68" s="72" t="str">
        <f>IF(B68="","",ROUNDUP(IF(ข้อมูล!D10="เข้าเรียน",((IF(T4&gt;0,(COUNTIF(D68:R68,1)*ข้อมูล!E10)/(SUM(D6:R6)),0))-หักคะแนน!O65),((IF(T4&gt;0,IF(SUM(D68:R68)&gt;AO1,T4,((SUM(D68:R68)*ข้อมูล!E10)/AO1)),"0"))-หักคะแนน!O65)),1))</f>
        <v/>
      </c>
      <c r="U68" s="73" t="str">
        <f>IF(B68="","",IF(U6&gt;0,((งาน1!K65*ข้อมูล!L3)/100),""))</f>
        <v/>
      </c>
      <c r="V68" s="73" t="str">
        <f>IF(B68="","",IF(V6&gt;0,((งาน2!K65*ข้อมูล!L4)/100),""))</f>
        <v/>
      </c>
      <c r="W68" s="73" t="str">
        <f>IF(B68="","",IF(W6&gt;0,((งาน3!K65*ข้อมูล!L5)/100),""))</f>
        <v/>
      </c>
      <c r="X68" s="73" t="str">
        <f>IF(B68="","",IF(X6&gt;0,((งาน4!K65*ข้อมูล!L6)/100),""))</f>
        <v/>
      </c>
      <c r="Y68" s="73" t="str">
        <f>IF(B68="","",IF(Y6&gt;0,((งาน5!K65*ข้อมูล!L7)/100),""))</f>
        <v/>
      </c>
      <c r="Z68" s="73" t="str">
        <f>IF(B68="","",IF(Z6&gt;0,((งาน6!K65*ข้อมูล!L8)/100),""))</f>
        <v/>
      </c>
      <c r="AA68" s="73" t="str">
        <f>IF(B68="","",IF(AA6&gt;0,((งาน7!K65*ข้อมูล!L9)/100),""))</f>
        <v/>
      </c>
      <c r="AB68" s="73" t="str">
        <f>IF(B68="","",IF(AB6&gt;0,((งาน8!K65*ข้อมูล!L10)/100),""))</f>
        <v/>
      </c>
      <c r="AC68" s="73" t="str">
        <f>IF(B68="","",IF(AC6&gt;0,((งาน9!K65*ข้อมูล!L11)/100),""))</f>
        <v/>
      </c>
      <c r="AD68" s="73" t="str">
        <f>IF(B68="","",IF(AD6&gt;0,((งาน10!K65*ข้อมูล!L12)/100),""))</f>
        <v/>
      </c>
      <c r="AE68" s="73" t="str">
        <f>IF(B68="","",IF(AE6&gt;0,((งาน11!K65*ข้อมูล!L13)/100),""))</f>
        <v/>
      </c>
      <c r="AF68" s="73" t="str">
        <f>IF(B68="","",IF(AF6&gt;0,((งาน12!K65*ข้อมูล!L14)/100),""))</f>
        <v/>
      </c>
      <c r="AG68" s="73" t="str">
        <f>IF(B68="","",IF(AG6&gt;0,((งาน13!K65*ข้อมูล!L15)/100),""))</f>
        <v/>
      </c>
      <c r="AH68" s="73" t="str">
        <f>IF(B68="","",IF(AH6&gt;0,((งาน14!K65*ข้อมูล!L16)/100),""))</f>
        <v/>
      </c>
      <c r="AI68" s="73" t="str">
        <f>IF(B68="","",IF(ข้อมูล!K17="Term Project",IF(AI6&gt;0,(('Term Project'!K65*ข้อมูล!L17)/100),""),IF(AI6&gt;0,((QUIZ!V65*คะแนน!AI6)/100),"")))</f>
        <v/>
      </c>
      <c r="AJ68" s="74" t="str">
        <f>IF(B68="","",ROUNDUP((SUM(U68:AI68)*AJ4)/SUM(U6:AI6),1))</f>
        <v/>
      </c>
      <c r="AK68" s="206"/>
      <c r="AL68" s="75" t="str">
        <f t="shared" si="5"/>
        <v/>
      </c>
      <c r="AM68" s="76" t="str">
        <f>IF(B68="","",Final!L65)</f>
        <v/>
      </c>
      <c r="AN68" s="84" t="str">
        <f t="shared" si="6"/>
        <v/>
      </c>
      <c r="AO68" s="84" t="str" cm="1">
        <f t="array" ref="AO68">_xlfn.IFS(B68="","",COUNTA(C68)&lt;1,"0",Final!E65="M","M",AK68="I","I",AK68="W","W",AN68&gt;=$AQ$7,$AP$7,AN68&gt;=$AQ$8,$AP$8,AN68&gt;=$AQ$9,$AP$9,AN68&gt;=$AQ$10,$AP$10,AN68&gt;=$AQ$11,$AP$11,AN68&gt;=$AQ$12,$AP$12,AN68&gt;=$AQ$13,$AP$13,AN68&lt;$AQ$14,$AP$14)</f>
        <v/>
      </c>
      <c r="AP68" s="217"/>
      <c r="AQ68" s="217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</row>
    <row r="69" spans="1:55" s="77" customFormat="1" ht="19.5">
      <c r="A69" s="81">
        <v>63</v>
      </c>
      <c r="B69" s="71" t="str">
        <f>IF(ข้อมูลนักศึกษา!C67=0,"",ข้อมูลนักศึกษา!C67)</f>
        <v/>
      </c>
      <c r="C69" s="82" t="str">
        <f>IF(ข้อมูลนักศึกษา!C67=0,"",VLOOKUP(B69,ข้อมูลนักศึกษา!C67:D137,2,FALSE))</f>
        <v/>
      </c>
      <c r="D69" s="71" t="str">
        <f t="array" ref="D69">IF(B69="","",IF(จิตพิสัย!E69="","",จิตพิสัย!E69))</f>
        <v/>
      </c>
      <c r="E69" s="71" t="str">
        <f t="array" ref="E69">IF(B69="","",IF(จิตพิสัย!F69="","",จิตพิสัย!F69))</f>
        <v/>
      </c>
      <c r="F69" s="71" t="str">
        <f t="array" ref="F69">IF(B69="","",IF(จิตพิสัย!G69="","",จิตพิสัย!G69))</f>
        <v/>
      </c>
      <c r="G69" s="71" t="str">
        <f t="array" ref="G69">IF(B69="","",IF(จิตพิสัย!H69="","",จิตพิสัย!H69))</f>
        <v/>
      </c>
      <c r="H69" s="71" t="str">
        <f t="array" ref="H69">IF(B69="","",IF(จิตพิสัย!I69="","",จิตพิสัย!I69))</f>
        <v/>
      </c>
      <c r="I69" s="71" t="str">
        <f t="array" ref="I69">IF(B69="","",IF(จิตพิสัย!J69="","",จิตพิสัย!J69))</f>
        <v/>
      </c>
      <c r="J69" s="71" t="str">
        <f t="array" ref="J69">IF(B69="","",IF(จิตพิสัย!K69="","",จิตพิสัย!K69))</f>
        <v/>
      </c>
      <c r="K69" s="71" t="str">
        <f t="array" ref="K69">IF(B69="","",IF(จิตพิสัย!L69="","",จิตพิสัย!L69))</f>
        <v/>
      </c>
      <c r="L69" s="71" t="str">
        <f t="array" ref="L69">IF(B69="","",IF(จิตพิสัย!M69="","",จิตพิสัย!M69))</f>
        <v/>
      </c>
      <c r="M69" s="71" t="str">
        <f t="array" ref="M69">IF(B69="","",IF(จิตพิสัย!N69="","",จิตพิสัย!N69))</f>
        <v/>
      </c>
      <c r="N69" s="71" t="str">
        <f t="array" ref="N69">IF(B69="","",IF(จิตพิสัย!O69="","",จิตพิสัย!O69))</f>
        <v/>
      </c>
      <c r="O69" s="71" t="str">
        <f t="array" ref="O69">IF(B69="","",IF(จิตพิสัย!P69="","",จิตพิสัย!P69))</f>
        <v/>
      </c>
      <c r="P69" s="71" t="str">
        <f t="array" ref="P69">IF(B69="","",IF(จิตพิสัย!Q69="","",จิตพิสัย!Q69))</f>
        <v/>
      </c>
      <c r="Q69" s="71" t="str">
        <f t="array" ref="Q69">IF(B69="","",IF(จิตพิสัย!R69="","",จิตพิสัย!R69))</f>
        <v/>
      </c>
      <c r="R69" s="71" t="str">
        <f t="array" ref="R69">IF(B69="","",IF(จิตพิสัย!S69="","",จิตพิสัย!S69))</f>
        <v/>
      </c>
      <c r="S69" s="71" t="str">
        <f t="shared" si="4"/>
        <v/>
      </c>
      <c r="T69" s="72" t="str">
        <f>IF(B69="","",ROUNDUP(IF(ข้อมูล!D10="เข้าเรียน",((IF(T4&gt;0,(COUNTIF(D69:R69,1)*ข้อมูล!E10)/(SUM(D6:R6)),0))-หักคะแนน!O66),((IF(T4&gt;0,IF(SUM(D69:R69)&gt;AO1,T4,((SUM(D69:R69)*ข้อมูล!E10)/AO1)),"0"))-หักคะแนน!O66)),1))</f>
        <v/>
      </c>
      <c r="U69" s="73" t="str">
        <f>IF(B69="","",IF(U6&gt;0,((งาน1!K66*ข้อมูล!L3)/100),""))</f>
        <v/>
      </c>
      <c r="V69" s="73" t="str">
        <f>IF(B69="","",IF(V6&gt;0,((งาน2!K66*ข้อมูล!L4)/100),""))</f>
        <v/>
      </c>
      <c r="W69" s="73" t="str">
        <f>IF(B69="","",IF(W6&gt;0,((งาน3!K66*ข้อมูล!L5)/100),""))</f>
        <v/>
      </c>
      <c r="X69" s="73" t="str">
        <f>IF(B69="","",IF(X6&gt;0,((งาน4!K66*ข้อมูล!L6)/100),""))</f>
        <v/>
      </c>
      <c r="Y69" s="73" t="str">
        <f>IF(B69="","",IF(Y6&gt;0,((งาน5!K66*ข้อมูล!L7)/100),""))</f>
        <v/>
      </c>
      <c r="Z69" s="73" t="str">
        <f>IF(B69="","",IF(Z6&gt;0,((งาน6!K66*ข้อมูล!L8)/100),""))</f>
        <v/>
      </c>
      <c r="AA69" s="73" t="str">
        <f>IF(B69="","",IF(AA6&gt;0,((งาน7!K66*ข้อมูล!L9)/100),""))</f>
        <v/>
      </c>
      <c r="AB69" s="73" t="str">
        <f>IF(B69="","",IF(AB6&gt;0,((งาน8!K66*ข้อมูล!L10)/100),""))</f>
        <v/>
      </c>
      <c r="AC69" s="73" t="str">
        <f>IF(B69="","",IF(AC6&gt;0,((งาน9!K66*ข้อมูล!L11)/100),""))</f>
        <v/>
      </c>
      <c r="AD69" s="73" t="str">
        <f>IF(B69="","",IF(AD6&gt;0,((งาน10!K66*ข้อมูล!L12)/100),""))</f>
        <v/>
      </c>
      <c r="AE69" s="73" t="str">
        <f>IF(B69="","",IF(AE6&gt;0,((งาน11!K66*ข้อมูล!L13)/100),""))</f>
        <v/>
      </c>
      <c r="AF69" s="73" t="str">
        <f>IF(B69="","",IF(AF6&gt;0,((งาน12!K66*ข้อมูล!L14)/100),""))</f>
        <v/>
      </c>
      <c r="AG69" s="73" t="str">
        <f>IF(B69="","",IF(AG6&gt;0,((งาน13!K66*ข้อมูล!L15)/100),""))</f>
        <v/>
      </c>
      <c r="AH69" s="73" t="str">
        <f>IF(B69="","",IF(AH6&gt;0,((งาน14!K66*ข้อมูล!L16)/100),""))</f>
        <v/>
      </c>
      <c r="AI69" s="73" t="str">
        <f>IF(B69="","",IF(ข้อมูล!K17="Term Project",IF(AI6&gt;0,(('Term Project'!K66*ข้อมูล!L17)/100),""),IF(AI6&gt;0,((QUIZ!V66*คะแนน!AI6)/100),"")))</f>
        <v/>
      </c>
      <c r="AJ69" s="74" t="str">
        <f>IF(B69="","",ROUNDUP((SUM(U69:AI69)*AJ4)/SUM(U6:AI6),1))</f>
        <v/>
      </c>
      <c r="AK69" s="206"/>
      <c r="AL69" s="75" t="str">
        <f t="shared" si="5"/>
        <v/>
      </c>
      <c r="AM69" s="76" t="str">
        <f>IF(B69="","",Final!L66)</f>
        <v/>
      </c>
      <c r="AN69" s="84" t="str">
        <f t="shared" si="6"/>
        <v/>
      </c>
      <c r="AO69" s="84" t="str" cm="1">
        <f t="array" ref="AO69">_xlfn.IFS(B69="","",COUNTA(C69)&lt;1,"0",Final!E66="M","M",AK69="I","I",AK69="W","W",AN69&gt;=$AQ$7,$AP$7,AN69&gt;=$AQ$8,$AP$8,AN69&gt;=$AQ$9,$AP$9,AN69&gt;=$AQ$10,$AP$10,AN69&gt;=$AQ$11,$AP$11,AN69&gt;=$AQ$12,$AP$12,AN69&gt;=$AQ$13,$AP$13,AN69&lt;$AQ$14,$AP$14)</f>
        <v/>
      </c>
      <c r="AP69" s="217"/>
      <c r="AQ69" s="217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</row>
    <row r="70" spans="1:55" s="77" customFormat="1" ht="19.5">
      <c r="A70" s="81">
        <v>64</v>
      </c>
      <c r="B70" s="71" t="str">
        <f>IF(ข้อมูลนักศึกษา!C68=0,"",ข้อมูลนักศึกษา!C68)</f>
        <v/>
      </c>
      <c r="C70" s="82" t="str">
        <f>IF(ข้อมูลนักศึกษา!C68=0,"",VLOOKUP(B70,ข้อมูลนักศึกษา!C68:D138,2,FALSE))</f>
        <v/>
      </c>
      <c r="D70" s="71" t="str">
        <f t="array" ref="D70">IF(B70="","",IF(จิตพิสัย!E70="","",จิตพิสัย!E70))</f>
        <v/>
      </c>
      <c r="E70" s="71" t="str">
        <f t="array" ref="E70">IF(B70="","",IF(จิตพิสัย!F70="","",จิตพิสัย!F70))</f>
        <v/>
      </c>
      <c r="F70" s="71" t="str">
        <f t="array" ref="F70">IF(B70="","",IF(จิตพิสัย!G70="","",จิตพิสัย!G70))</f>
        <v/>
      </c>
      <c r="G70" s="71" t="str">
        <f t="array" ref="G70">IF(B70="","",IF(จิตพิสัย!H70="","",จิตพิสัย!H70))</f>
        <v/>
      </c>
      <c r="H70" s="71" t="str">
        <f t="array" ref="H70">IF(B70="","",IF(จิตพิสัย!I70="","",จิตพิสัย!I70))</f>
        <v/>
      </c>
      <c r="I70" s="71" t="str">
        <f t="array" ref="I70">IF(B70="","",IF(จิตพิสัย!J70="","",จิตพิสัย!J70))</f>
        <v/>
      </c>
      <c r="J70" s="71" t="str">
        <f t="array" ref="J70">IF(B70="","",IF(จิตพิสัย!K70="","",จิตพิสัย!K70))</f>
        <v/>
      </c>
      <c r="K70" s="71" t="str">
        <f t="array" ref="K70">IF(B70="","",IF(จิตพิสัย!L70="","",จิตพิสัย!L70))</f>
        <v/>
      </c>
      <c r="L70" s="71" t="str">
        <f t="array" ref="L70">IF(B70="","",IF(จิตพิสัย!M70="","",จิตพิสัย!M70))</f>
        <v/>
      </c>
      <c r="M70" s="71" t="str">
        <f t="array" ref="M70">IF(B70="","",IF(จิตพิสัย!N70="","",จิตพิสัย!N70))</f>
        <v/>
      </c>
      <c r="N70" s="71" t="str">
        <f t="array" ref="N70">IF(B70="","",IF(จิตพิสัย!O70="","",จิตพิสัย!O70))</f>
        <v/>
      </c>
      <c r="O70" s="71" t="str">
        <f t="array" ref="O70">IF(B70="","",IF(จิตพิสัย!P70="","",จิตพิสัย!P70))</f>
        <v/>
      </c>
      <c r="P70" s="71" t="str">
        <f t="array" ref="P70">IF(B70="","",IF(จิตพิสัย!Q70="","",จิตพิสัย!Q70))</f>
        <v/>
      </c>
      <c r="Q70" s="71" t="str">
        <f t="array" ref="Q70">IF(B70="","",IF(จิตพิสัย!R70="","",จิตพิสัย!R70))</f>
        <v/>
      </c>
      <c r="R70" s="71" t="str">
        <f t="array" ref="R70">IF(B70="","",IF(จิตพิสัย!S70="","",จิตพิสัย!S70))</f>
        <v/>
      </c>
      <c r="S70" s="71" t="str">
        <f t="shared" si="4"/>
        <v/>
      </c>
      <c r="T70" s="72" t="str">
        <f>IF(B70="","",ROUNDUP(IF(ข้อมูล!D10="เข้าเรียน",((IF(T4&gt;0,(COUNTIF(D70:R70,1)*ข้อมูล!E10)/(SUM(D6:R6)),0))-หักคะแนน!O67),((IF(T4&gt;0,IF(SUM(D70:R70)&gt;AO1,T4,((SUM(D70:R70)*ข้อมูล!E10)/AO1)),"0"))-หักคะแนน!O67)),1))</f>
        <v/>
      </c>
      <c r="U70" s="73" t="str">
        <f>IF(B70="","",IF(U6&gt;0,((งาน1!K67*ข้อมูล!L3)/100),""))</f>
        <v/>
      </c>
      <c r="V70" s="73" t="str">
        <f>IF(B70="","",IF(V6&gt;0,((งาน2!K67*ข้อมูล!L4)/100),""))</f>
        <v/>
      </c>
      <c r="W70" s="73" t="str">
        <f>IF(B70="","",IF(W6&gt;0,((งาน3!K67*ข้อมูล!L5)/100),""))</f>
        <v/>
      </c>
      <c r="X70" s="73" t="str">
        <f>IF(B70="","",IF(X6&gt;0,((งาน4!K67*ข้อมูล!L6)/100),""))</f>
        <v/>
      </c>
      <c r="Y70" s="73" t="str">
        <f>IF(B70="","",IF(Y6&gt;0,((งาน5!K67*ข้อมูล!L7)/100),""))</f>
        <v/>
      </c>
      <c r="Z70" s="73" t="str">
        <f>IF(B70="","",IF(Z6&gt;0,((งาน6!K67*ข้อมูล!L8)/100),""))</f>
        <v/>
      </c>
      <c r="AA70" s="73" t="str">
        <f>IF(B70="","",IF(AA6&gt;0,((งาน7!K67*ข้อมูล!L9)/100),""))</f>
        <v/>
      </c>
      <c r="AB70" s="73" t="str">
        <f>IF(B70="","",IF(AB6&gt;0,((งาน8!K67*ข้อมูล!L10)/100),""))</f>
        <v/>
      </c>
      <c r="AC70" s="73" t="str">
        <f>IF(B70="","",IF(AC6&gt;0,((งาน9!K67*ข้อมูล!L11)/100),""))</f>
        <v/>
      </c>
      <c r="AD70" s="73" t="str">
        <f>IF(B70="","",IF(AD6&gt;0,((งาน10!K67*ข้อมูล!L12)/100),""))</f>
        <v/>
      </c>
      <c r="AE70" s="73" t="str">
        <f>IF(B70="","",IF(AE6&gt;0,((งาน11!K67*ข้อมูล!L13)/100),""))</f>
        <v/>
      </c>
      <c r="AF70" s="73" t="str">
        <f>IF(B70="","",IF(AF6&gt;0,((งาน12!K67*ข้อมูล!L14)/100),""))</f>
        <v/>
      </c>
      <c r="AG70" s="73" t="str">
        <f>IF(B70="","",IF(AG6&gt;0,((งาน13!K67*ข้อมูล!L15)/100),""))</f>
        <v/>
      </c>
      <c r="AH70" s="73" t="str">
        <f>IF(B70="","",IF(AH6&gt;0,((งาน14!K67*ข้อมูล!L16)/100),""))</f>
        <v/>
      </c>
      <c r="AI70" s="73" t="str">
        <f>IF(B70="","",IF(ข้อมูล!K17="Term Project",IF(AI6&gt;0,(('Term Project'!K67*ข้อมูล!L17)/100),""),IF(AI6&gt;0,((QUIZ!V67*คะแนน!AI6)/100),"")))</f>
        <v/>
      </c>
      <c r="AJ70" s="74" t="str">
        <f>IF(B70="","",ROUNDUP((SUM(U70:AI70)*AJ4)/SUM(U6:AI6),1))</f>
        <v/>
      </c>
      <c r="AK70" s="206"/>
      <c r="AL70" s="75" t="str">
        <f t="shared" si="5"/>
        <v/>
      </c>
      <c r="AM70" s="76" t="str">
        <f>IF(B70="","",Final!L67)</f>
        <v/>
      </c>
      <c r="AN70" s="84" t="str">
        <f t="shared" si="6"/>
        <v/>
      </c>
      <c r="AO70" s="84" t="str" cm="1">
        <f t="array" ref="AO70">_xlfn.IFS(B70="","",COUNTA(C70)&lt;1,"0",Final!E67="M","M",AK70="I","I",AK70="W","W",AN70&gt;=$AQ$7,$AP$7,AN70&gt;=$AQ$8,$AP$8,AN70&gt;=$AQ$9,$AP$9,AN70&gt;=$AQ$10,$AP$10,AN70&gt;=$AQ$11,$AP$11,AN70&gt;=$AQ$12,$AP$12,AN70&gt;=$AQ$13,$AP$13,AN70&lt;$AQ$14,$AP$14)</f>
        <v/>
      </c>
      <c r="AP70" s="217"/>
      <c r="AQ70" s="217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</row>
    <row r="71" spans="1:55" s="77" customFormat="1" ht="19.5">
      <c r="A71" s="81">
        <v>65</v>
      </c>
      <c r="B71" s="71" t="str">
        <f>IF(ข้อมูลนักศึกษา!C69=0,"",ข้อมูลนักศึกษา!C69)</f>
        <v/>
      </c>
      <c r="C71" s="82" t="str">
        <f>IF(ข้อมูลนักศึกษา!C69=0,"",VLOOKUP(B71,ข้อมูลนักศึกษา!C69:D139,2,FALSE))</f>
        <v/>
      </c>
      <c r="D71" s="71" t="str">
        <f t="array" ref="D71">IF(B71="","",IF(จิตพิสัย!E71="","",จิตพิสัย!E71))</f>
        <v/>
      </c>
      <c r="E71" s="71" t="str">
        <f t="array" ref="E71">IF(B71="","",IF(จิตพิสัย!F71="","",จิตพิสัย!F71))</f>
        <v/>
      </c>
      <c r="F71" s="71" t="str">
        <f t="array" ref="F71">IF(B71="","",IF(จิตพิสัย!G71="","",จิตพิสัย!G71))</f>
        <v/>
      </c>
      <c r="G71" s="71" t="str">
        <f t="array" ref="G71">IF(B71="","",IF(จิตพิสัย!H71="","",จิตพิสัย!H71))</f>
        <v/>
      </c>
      <c r="H71" s="71" t="str">
        <f t="array" ref="H71">IF(B71="","",IF(จิตพิสัย!I71="","",จิตพิสัย!I71))</f>
        <v/>
      </c>
      <c r="I71" s="71" t="str">
        <f t="array" ref="I71">IF(B71="","",IF(จิตพิสัย!J71="","",จิตพิสัย!J71))</f>
        <v/>
      </c>
      <c r="J71" s="71" t="str">
        <f t="array" ref="J71">IF(B71="","",IF(จิตพิสัย!K71="","",จิตพิสัย!K71))</f>
        <v/>
      </c>
      <c r="K71" s="71" t="str">
        <f t="array" ref="K71">IF(B71="","",IF(จิตพิสัย!L71="","",จิตพิสัย!L71))</f>
        <v/>
      </c>
      <c r="L71" s="71" t="str">
        <f t="array" ref="L71">IF(B71="","",IF(จิตพิสัย!M71="","",จิตพิสัย!M71))</f>
        <v/>
      </c>
      <c r="M71" s="71" t="str">
        <f t="array" ref="M71">IF(B71="","",IF(จิตพิสัย!N71="","",จิตพิสัย!N71))</f>
        <v/>
      </c>
      <c r="N71" s="71" t="str">
        <f t="array" ref="N71">IF(B71="","",IF(จิตพิสัย!O71="","",จิตพิสัย!O71))</f>
        <v/>
      </c>
      <c r="O71" s="71" t="str">
        <f t="array" ref="O71">IF(B71="","",IF(จิตพิสัย!P71="","",จิตพิสัย!P71))</f>
        <v/>
      </c>
      <c r="P71" s="71" t="str">
        <f t="array" ref="P71">IF(B71="","",IF(จิตพิสัย!Q71="","",จิตพิสัย!Q71))</f>
        <v/>
      </c>
      <c r="Q71" s="71" t="str">
        <f t="array" ref="Q71">IF(B71="","",IF(จิตพิสัย!R71="","",จิตพิสัย!R71))</f>
        <v/>
      </c>
      <c r="R71" s="71" t="str">
        <f t="array" ref="R71">IF(B71="","",IF(จิตพิสัย!S71="","",จิตพิสัย!S71))</f>
        <v/>
      </c>
      <c r="S71" s="71" t="str">
        <f t="shared" si="4"/>
        <v/>
      </c>
      <c r="T71" s="72" t="str">
        <f>IF(B71="","",ROUNDUP(IF(ข้อมูล!D10="เข้าเรียน",((IF(T4&gt;0,(COUNTIF(D71:R71,1)*ข้อมูล!E10)/(SUM(D6:R6)),0))-หักคะแนน!O68),((IF(T4&gt;0,IF(SUM(D71:R71)&gt;AO1,T4,((SUM(D71:R71)*ข้อมูล!E10)/AO1)),"0"))-หักคะแนน!O68)),1))</f>
        <v/>
      </c>
      <c r="U71" s="73" t="str">
        <f>IF(B71="","",IF(U6&gt;0,((งาน1!K68*ข้อมูล!L3)/100),""))</f>
        <v/>
      </c>
      <c r="V71" s="73" t="str">
        <f>IF(B71="","",IF(V6&gt;0,((งาน2!K68*ข้อมูล!L4)/100),""))</f>
        <v/>
      </c>
      <c r="W71" s="73" t="str">
        <f>IF(B71="","",IF(W6&gt;0,((งาน3!K68*ข้อมูล!L5)/100),""))</f>
        <v/>
      </c>
      <c r="X71" s="73" t="str">
        <f>IF(B71="","",IF(X6&gt;0,((งาน4!K68*ข้อมูล!L6)/100),""))</f>
        <v/>
      </c>
      <c r="Y71" s="73" t="str">
        <f>IF(B71="","",IF(Y6&gt;0,((งาน5!K68*ข้อมูล!L7)/100),""))</f>
        <v/>
      </c>
      <c r="Z71" s="73" t="str">
        <f>IF(B71="","",IF(Z6&gt;0,((งาน6!K68*ข้อมูล!L8)/100),""))</f>
        <v/>
      </c>
      <c r="AA71" s="73" t="str">
        <f>IF(B71="","",IF(AA6&gt;0,((งาน7!K68*ข้อมูล!L9)/100),""))</f>
        <v/>
      </c>
      <c r="AB71" s="73" t="str">
        <f>IF(B71="","",IF(AB6&gt;0,((งาน8!K68*ข้อมูล!L10)/100),""))</f>
        <v/>
      </c>
      <c r="AC71" s="73" t="str">
        <f>IF(B71="","",IF(AC6&gt;0,((งาน9!K68*ข้อมูล!L11)/100),""))</f>
        <v/>
      </c>
      <c r="AD71" s="73" t="str">
        <f>IF(B71="","",IF(AD6&gt;0,((งาน10!K68*ข้อมูล!L12)/100),""))</f>
        <v/>
      </c>
      <c r="AE71" s="73" t="str">
        <f>IF(B71="","",IF(AE6&gt;0,((งาน11!K68*ข้อมูล!L13)/100),""))</f>
        <v/>
      </c>
      <c r="AF71" s="73" t="str">
        <f>IF(B71="","",IF(AF6&gt;0,((งาน12!K68*ข้อมูล!L14)/100),""))</f>
        <v/>
      </c>
      <c r="AG71" s="73" t="str">
        <f>IF(B71="","",IF(AG6&gt;0,((งาน13!K68*ข้อมูล!L15)/100),""))</f>
        <v/>
      </c>
      <c r="AH71" s="73" t="str">
        <f>IF(B71="","",IF(AH6&gt;0,((งาน14!K68*ข้อมูล!L16)/100),""))</f>
        <v/>
      </c>
      <c r="AI71" s="73" t="str">
        <f>IF(B71="","",IF(ข้อมูล!K17="Term Project",IF(AI6&gt;0,(('Term Project'!K68*ข้อมูล!L17)/100),""),IF(AI6&gt;0,((QUIZ!V68*คะแนน!AI6)/100),"")))</f>
        <v/>
      </c>
      <c r="AJ71" s="74" t="str">
        <f>IF(B71="","",ROUNDUP((SUM(U71:AI71)*AJ4)/SUM(U6:AI6),1))</f>
        <v/>
      </c>
      <c r="AK71" s="206"/>
      <c r="AL71" s="75" t="str">
        <f t="shared" si="5"/>
        <v/>
      </c>
      <c r="AM71" s="76" t="str">
        <f>IF(B71="","",Final!L68)</f>
        <v/>
      </c>
      <c r="AN71" s="84" t="str">
        <f t="shared" si="6"/>
        <v/>
      </c>
      <c r="AO71" s="84" t="str" cm="1">
        <f t="array" ref="AO71">_xlfn.IFS(B71="","",COUNTA(C71)&lt;1,"0",Final!E68="M","M",AK71="I","I",AK71="W","W",AN71&gt;=$AQ$7,$AP$7,AN71&gt;=$AQ$8,$AP$8,AN71&gt;=$AQ$9,$AP$9,AN71&gt;=$AQ$10,$AP$10,AN71&gt;=$AQ$11,$AP$11,AN71&gt;=$AQ$12,$AP$12,AN71&gt;=$AQ$13,$AP$13,AN71&lt;$AQ$14,$AP$14)</f>
        <v/>
      </c>
      <c r="AP71" s="217"/>
      <c r="AQ71" s="217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</row>
    <row r="72" spans="1:55" s="77" customFormat="1" ht="19.5">
      <c r="A72" s="81">
        <v>66</v>
      </c>
      <c r="B72" s="71" t="str">
        <f>IF(ข้อมูลนักศึกษา!C70=0,"",ข้อมูลนักศึกษา!C70)</f>
        <v/>
      </c>
      <c r="C72" s="82" t="str">
        <f>IF(ข้อมูลนักศึกษา!C70=0,"",VLOOKUP(B72,ข้อมูลนักศึกษา!C70:D140,2,FALSE))</f>
        <v/>
      </c>
      <c r="D72" s="71" t="str">
        <f t="array" ref="D72">IF(B72="","",IF(จิตพิสัย!E72="","",จิตพิสัย!E72))</f>
        <v/>
      </c>
      <c r="E72" s="71" t="str">
        <f t="array" ref="E72">IF(B72="","",IF(จิตพิสัย!F72="","",จิตพิสัย!F72))</f>
        <v/>
      </c>
      <c r="F72" s="71" t="str">
        <f t="array" ref="F72">IF(B72="","",IF(จิตพิสัย!G72="","",จิตพิสัย!G72))</f>
        <v/>
      </c>
      <c r="G72" s="71" t="str">
        <f t="array" ref="G72">IF(B72="","",IF(จิตพิสัย!H72="","",จิตพิสัย!H72))</f>
        <v/>
      </c>
      <c r="H72" s="71" t="str">
        <f t="array" ref="H72">IF(B72="","",IF(จิตพิสัย!I72="","",จิตพิสัย!I72))</f>
        <v/>
      </c>
      <c r="I72" s="71" t="str">
        <f t="array" ref="I72">IF(B72="","",IF(จิตพิสัย!J72="","",จิตพิสัย!J72))</f>
        <v/>
      </c>
      <c r="J72" s="71" t="str">
        <f t="array" ref="J72">IF(B72="","",IF(จิตพิสัย!K72="","",จิตพิสัย!K72))</f>
        <v/>
      </c>
      <c r="K72" s="71" t="str">
        <f t="array" ref="K72">IF(B72="","",IF(จิตพิสัย!L72="","",จิตพิสัย!L72))</f>
        <v/>
      </c>
      <c r="L72" s="71" t="str">
        <f t="array" ref="L72">IF(B72="","",IF(จิตพิสัย!M72="","",จิตพิสัย!M72))</f>
        <v/>
      </c>
      <c r="M72" s="71" t="str">
        <f t="array" ref="M72">IF(B72="","",IF(จิตพิสัย!N72="","",จิตพิสัย!N72))</f>
        <v/>
      </c>
      <c r="N72" s="71" t="str">
        <f t="array" ref="N72">IF(B72="","",IF(จิตพิสัย!O72="","",จิตพิสัย!O72))</f>
        <v/>
      </c>
      <c r="O72" s="71" t="str">
        <f t="array" ref="O72">IF(B72="","",IF(จิตพิสัย!P72="","",จิตพิสัย!P72))</f>
        <v/>
      </c>
      <c r="P72" s="71" t="str">
        <f t="array" ref="P72">IF(B72="","",IF(จิตพิสัย!Q72="","",จิตพิสัย!Q72))</f>
        <v/>
      </c>
      <c r="Q72" s="71" t="str">
        <f t="array" ref="Q72">IF(B72="","",IF(จิตพิสัย!R72="","",จิตพิสัย!R72))</f>
        <v/>
      </c>
      <c r="R72" s="71" t="str">
        <f t="array" ref="R72">IF(B72="","",IF(จิตพิสัย!S72="","",จิตพิสัย!S72))</f>
        <v/>
      </c>
      <c r="S72" s="71" t="str">
        <f t="shared" ref="S72:S77" si="7">IF(B72="","",SUM(D72:R72))</f>
        <v/>
      </c>
      <c r="T72" s="72" t="str">
        <f>IF(B72="","",ROUNDUP(IF(ข้อมูล!D10="เข้าเรียน",((IF(T4&gt;0,(COUNTIF(D72:R72,1)*ข้อมูล!E10)/(SUM(D6:R6)),0))-หักคะแนน!O69),((IF(T4&gt;0,IF(SUM(D72:R72)&gt;AO1,T4,((SUM(D72:R72)*ข้อมูล!E10)/AO1)),"0"))-หักคะแนน!O69)),1))</f>
        <v/>
      </c>
      <c r="U72" s="73" t="str">
        <f>IF(B72="","",IF(U6&gt;0,((งาน1!K69*ข้อมูล!L3)/100),""))</f>
        <v/>
      </c>
      <c r="V72" s="73" t="str">
        <f>IF(B72="","",IF(V6&gt;0,((งาน2!K69*ข้อมูล!L4)/100),""))</f>
        <v/>
      </c>
      <c r="W72" s="73" t="str">
        <f>IF(B72="","",IF(W6&gt;0,((งาน3!K69*ข้อมูล!L5)/100),""))</f>
        <v/>
      </c>
      <c r="X72" s="73" t="str">
        <f>IF(B72="","",IF(X6&gt;0,((งาน4!K69*ข้อมูล!L6)/100),""))</f>
        <v/>
      </c>
      <c r="Y72" s="73" t="str">
        <f>IF(B72="","",IF(Y6&gt;0,((งาน5!K69*ข้อมูล!L7)/100),""))</f>
        <v/>
      </c>
      <c r="Z72" s="73" t="str">
        <f>IF(B72="","",IF(Z6&gt;0,((งาน6!K69*ข้อมูล!L8)/100),""))</f>
        <v/>
      </c>
      <c r="AA72" s="73" t="str">
        <f>IF(B72="","",IF(AA6&gt;0,((งาน7!K69*ข้อมูล!L9)/100),""))</f>
        <v/>
      </c>
      <c r="AB72" s="73" t="str">
        <f>IF(B72="","",IF(AB6&gt;0,((งาน8!K69*ข้อมูล!L10)/100),""))</f>
        <v/>
      </c>
      <c r="AC72" s="73" t="str">
        <f>IF(B72="","",IF(AC6&gt;0,((งาน9!K69*ข้อมูล!L11)/100),""))</f>
        <v/>
      </c>
      <c r="AD72" s="73" t="str">
        <f>IF(B72="","",IF(AD6&gt;0,((งาน10!K69*ข้อมูล!L12)/100),""))</f>
        <v/>
      </c>
      <c r="AE72" s="73" t="str">
        <f>IF(B72="","",IF(AE6&gt;0,((งาน11!K69*ข้อมูล!L13)/100),""))</f>
        <v/>
      </c>
      <c r="AF72" s="73" t="str">
        <f>IF(B72="","",IF(AF6&gt;0,((งาน12!K69*ข้อมูล!L14)/100),""))</f>
        <v/>
      </c>
      <c r="AG72" s="73" t="str">
        <f>IF(B72="","",IF(AG6&gt;0,((งาน13!K69*ข้อมูล!L15)/100),""))</f>
        <v/>
      </c>
      <c r="AH72" s="73" t="str">
        <f>IF(B72="","",IF(AH6&gt;0,((งาน14!K69*ข้อมูล!L16)/100),""))</f>
        <v/>
      </c>
      <c r="AI72" s="73" t="str">
        <f>IF(B72="","",IF(ข้อมูล!K17="Term Project",IF(AI6&gt;0,(('Term Project'!K69*ข้อมูล!L17)/100),""),IF(AI6&gt;0,((QUIZ!V69*คะแนน!AI6)/100),"")))</f>
        <v/>
      </c>
      <c r="AJ72" s="74" t="str">
        <f>IF(B72="","",ROUNDUP((SUM(U72:AI72)*AJ4)/SUM(U6:AI6),1))</f>
        <v/>
      </c>
      <c r="AK72" s="206"/>
      <c r="AL72" s="75" t="str">
        <f t="shared" si="5"/>
        <v/>
      </c>
      <c r="AM72" s="76" t="str">
        <f>IF(B72="","",Final!L69)</f>
        <v/>
      </c>
      <c r="AN72" s="84" t="str">
        <f t="shared" si="6"/>
        <v/>
      </c>
      <c r="AO72" s="84" t="str" cm="1">
        <f t="array" ref="AO72">_xlfn.IFS(B72="","",COUNTA(C72)&lt;1,"0",Final!E69="M","M",AK72="I","I",AK72="W","W",AN72&gt;=$AQ$7,$AP$7,AN72&gt;=$AQ$8,$AP$8,AN72&gt;=$AQ$9,$AP$9,AN72&gt;=$AQ$10,$AP$10,AN72&gt;=$AQ$11,$AP$11,AN72&gt;=$AQ$12,$AP$12,AN72&gt;=$AQ$13,$AP$13,AN72&lt;$AQ$14,$AP$14)</f>
        <v/>
      </c>
      <c r="AP72" s="217"/>
      <c r="AQ72" s="217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</row>
    <row r="73" spans="1:55" s="77" customFormat="1" ht="19.5">
      <c r="A73" s="81">
        <v>67</v>
      </c>
      <c r="B73" s="71" t="str">
        <f>IF(ข้อมูลนักศึกษา!C71=0,"",ข้อมูลนักศึกษา!C71)</f>
        <v/>
      </c>
      <c r="C73" s="82" t="str">
        <f>IF(ข้อมูลนักศึกษา!C71=0,"",VLOOKUP(B73,ข้อมูลนักศึกษา!C71:D141,2,FALSE))</f>
        <v/>
      </c>
      <c r="D73" s="71" t="str">
        <f t="array" ref="D73">IF(B73="","",IF(จิตพิสัย!E73="","",จิตพิสัย!E73))</f>
        <v/>
      </c>
      <c r="E73" s="71" t="str">
        <f t="array" ref="E73">IF(B73="","",IF(จิตพิสัย!F73="","",จิตพิสัย!F73))</f>
        <v/>
      </c>
      <c r="F73" s="71" t="str">
        <f t="array" ref="F73">IF(B73="","",IF(จิตพิสัย!G73="","",จิตพิสัย!G73))</f>
        <v/>
      </c>
      <c r="G73" s="71" t="str">
        <f t="array" ref="G73">IF(B73="","",IF(จิตพิสัย!H73="","",จิตพิสัย!H73))</f>
        <v/>
      </c>
      <c r="H73" s="71" t="str">
        <f t="array" ref="H73">IF(B73="","",IF(จิตพิสัย!I73="","",จิตพิสัย!I73))</f>
        <v/>
      </c>
      <c r="I73" s="71" t="str">
        <f t="array" ref="I73">IF(B73="","",IF(จิตพิสัย!J73="","",จิตพิสัย!J73))</f>
        <v/>
      </c>
      <c r="J73" s="71" t="str">
        <f t="array" ref="J73">IF(B73="","",IF(จิตพิสัย!K73="","",จิตพิสัย!K73))</f>
        <v/>
      </c>
      <c r="K73" s="71" t="str">
        <f t="array" ref="K73">IF(B73="","",IF(จิตพิสัย!L73="","",จิตพิสัย!L73))</f>
        <v/>
      </c>
      <c r="L73" s="71" t="str">
        <f t="array" ref="L73">IF(B73="","",IF(จิตพิสัย!M73="","",จิตพิสัย!M73))</f>
        <v/>
      </c>
      <c r="M73" s="71" t="str">
        <f t="array" ref="M73">IF(B73="","",IF(จิตพิสัย!N73="","",จิตพิสัย!N73))</f>
        <v/>
      </c>
      <c r="N73" s="71" t="str">
        <f t="array" ref="N73">IF(B73="","",IF(จิตพิสัย!O73="","",จิตพิสัย!O73))</f>
        <v/>
      </c>
      <c r="O73" s="71" t="str">
        <f t="array" ref="O73">IF(B73="","",IF(จิตพิสัย!P73="","",จิตพิสัย!P73))</f>
        <v/>
      </c>
      <c r="P73" s="71" t="str">
        <f t="array" ref="P73">IF(B73="","",IF(จิตพิสัย!Q73="","",จิตพิสัย!Q73))</f>
        <v/>
      </c>
      <c r="Q73" s="71" t="str">
        <f t="array" ref="Q73">IF(B73="","",IF(จิตพิสัย!R73="","",จิตพิสัย!R73))</f>
        <v/>
      </c>
      <c r="R73" s="71" t="str">
        <f t="array" ref="R73">IF(B73="","",IF(จิตพิสัย!S73="","",จิตพิสัย!S73))</f>
        <v/>
      </c>
      <c r="S73" s="71" t="str">
        <f t="shared" si="7"/>
        <v/>
      </c>
      <c r="T73" s="72" t="str">
        <f>IF(B73="","",ROUNDUP(IF(ข้อมูล!D10="เข้าเรียน",((IF(T4&gt;0,(COUNTIF(D73:R73,1)*ข้อมูล!E10)/(SUM(D6:R6)),0))-หักคะแนน!O70),((IF(T4&gt;0,IF(SUM(D73:R73)&gt;AO1,T4,((SUM(D73:R73)*ข้อมูล!E10)/AO1)),"0"))-หักคะแนน!O70)),1))</f>
        <v/>
      </c>
      <c r="U73" s="73" t="str">
        <f>IF(B73="","",IF(U6&gt;0,((งาน1!K70*ข้อมูล!L3)/100),""))</f>
        <v/>
      </c>
      <c r="V73" s="73" t="str">
        <f>IF(B73="","",IF(V6&gt;0,((งาน2!K70*ข้อมูล!L4)/100),""))</f>
        <v/>
      </c>
      <c r="W73" s="73" t="str">
        <f>IF(B73="","",IF(W6&gt;0,((งาน3!K70*ข้อมูล!L5)/100),""))</f>
        <v/>
      </c>
      <c r="X73" s="73" t="str">
        <f>IF(B73="","",IF(X6&gt;0,((งาน4!K70*ข้อมูล!L6)/100),""))</f>
        <v/>
      </c>
      <c r="Y73" s="73" t="str">
        <f>IF(B73="","",IF(Y6&gt;0,((งาน5!K70*ข้อมูล!L7)/100),""))</f>
        <v/>
      </c>
      <c r="Z73" s="73" t="str">
        <f>IF(B73="","",IF(Z6&gt;0,((งาน6!K70*ข้อมูล!L8)/100),""))</f>
        <v/>
      </c>
      <c r="AA73" s="73" t="str">
        <f>IF(B73="","",IF(AA6&gt;0,((งาน7!K70*ข้อมูล!L9)/100),""))</f>
        <v/>
      </c>
      <c r="AB73" s="73" t="str">
        <f>IF(B73="","",IF(AB6&gt;0,((งาน8!K70*ข้อมูล!L10)/100),""))</f>
        <v/>
      </c>
      <c r="AC73" s="73" t="str">
        <f>IF(B73="","",IF(AC6&gt;0,((งาน9!K70*ข้อมูล!L11)/100),""))</f>
        <v/>
      </c>
      <c r="AD73" s="73" t="str">
        <f>IF(B73="","",IF(AD6&gt;0,((งาน10!K70*ข้อมูล!L12)/100),""))</f>
        <v/>
      </c>
      <c r="AE73" s="73" t="str">
        <f>IF(B73="","",IF(AE6&gt;0,((งาน11!K70*ข้อมูล!L13)/100),""))</f>
        <v/>
      </c>
      <c r="AF73" s="73" t="str">
        <f>IF(B73="","",IF(AF6&gt;0,((งาน12!K70*ข้อมูล!L14)/100),""))</f>
        <v/>
      </c>
      <c r="AG73" s="73" t="str">
        <f>IF(B73="","",IF(AG6&gt;0,((งาน13!K70*ข้อมูล!L15)/100),""))</f>
        <v/>
      </c>
      <c r="AH73" s="73" t="str">
        <f>IF(B73="","",IF(AH6&gt;0,((งาน14!K70*ข้อมูล!L16)/100),""))</f>
        <v/>
      </c>
      <c r="AI73" s="73" t="str">
        <f>IF(B73="","",IF(ข้อมูล!K17="Term Project",IF(AI6&gt;0,(('Term Project'!K70*ข้อมูล!L17)/100),""),IF(AI6&gt;0,((QUIZ!V70*คะแนน!AI6)/100),"")))</f>
        <v/>
      </c>
      <c r="AJ73" s="74" t="str">
        <f>IF(B73="","",ROUNDUP((SUM(U73:AI73)*AJ4)/SUM(U6:AI6),1))</f>
        <v/>
      </c>
      <c r="AK73" s="206"/>
      <c r="AL73" s="75" t="str">
        <f t="shared" si="5"/>
        <v/>
      </c>
      <c r="AM73" s="76" t="str">
        <f>IF(B73="","",Final!L70)</f>
        <v/>
      </c>
      <c r="AN73" s="84" t="str">
        <f t="shared" si="6"/>
        <v/>
      </c>
      <c r="AO73" s="84" t="str" cm="1">
        <f t="array" ref="AO73">_xlfn.IFS(B73="","",COUNTA(C73)&lt;1,"0",Final!E70="M","M",AK73="I","I",AK73="W","W",AN73&gt;=$AQ$7,$AP$7,AN73&gt;=$AQ$8,$AP$8,AN73&gt;=$AQ$9,$AP$9,AN73&gt;=$AQ$10,$AP$10,AN73&gt;=$AQ$11,$AP$11,AN73&gt;=$AQ$12,$AP$12,AN73&gt;=$AQ$13,$AP$13,AN73&lt;$AQ$14,$AP$14)</f>
        <v/>
      </c>
      <c r="AP73" s="217"/>
      <c r="AQ73" s="217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</row>
    <row r="74" spans="1:55" s="77" customFormat="1" ht="19.5">
      <c r="A74" s="81">
        <v>68</v>
      </c>
      <c r="B74" s="71" t="str">
        <f>IF(ข้อมูลนักศึกษา!C72=0,"",ข้อมูลนักศึกษา!C72)</f>
        <v/>
      </c>
      <c r="C74" s="82" t="str">
        <f>IF(ข้อมูลนักศึกษา!C72=0,"",VLOOKUP(B74,ข้อมูลนักศึกษา!C72:D142,2,FALSE))</f>
        <v/>
      </c>
      <c r="D74" s="71" t="str">
        <f t="array" ref="D74">IF(B74="","",IF(จิตพิสัย!E74="","",จิตพิสัย!E74))</f>
        <v/>
      </c>
      <c r="E74" s="71" t="str">
        <f t="array" ref="E74">IF(B74="","",IF(จิตพิสัย!F74="","",จิตพิสัย!F74))</f>
        <v/>
      </c>
      <c r="F74" s="71" t="str">
        <f t="array" ref="F74">IF(B74="","",IF(จิตพิสัย!G74="","",จิตพิสัย!G74))</f>
        <v/>
      </c>
      <c r="G74" s="71" t="str">
        <f t="array" ref="G74">IF(B74="","",IF(จิตพิสัย!H74="","",จิตพิสัย!H74))</f>
        <v/>
      </c>
      <c r="H74" s="71" t="str">
        <f t="array" ref="H74">IF(B74="","",IF(จิตพิสัย!I74="","",จิตพิสัย!I74))</f>
        <v/>
      </c>
      <c r="I74" s="71" t="str">
        <f t="array" ref="I74">IF(B74="","",IF(จิตพิสัย!J74="","",จิตพิสัย!J74))</f>
        <v/>
      </c>
      <c r="J74" s="71" t="str">
        <f t="array" ref="J74">IF(B74="","",IF(จิตพิสัย!K74="","",จิตพิสัย!K74))</f>
        <v/>
      </c>
      <c r="K74" s="71" t="str">
        <f t="array" ref="K74">IF(B74="","",IF(จิตพิสัย!L74="","",จิตพิสัย!L74))</f>
        <v/>
      </c>
      <c r="L74" s="71" t="str">
        <f t="array" ref="L74">IF(B74="","",IF(จิตพิสัย!M74="","",จิตพิสัย!M74))</f>
        <v/>
      </c>
      <c r="M74" s="71" t="str">
        <f t="array" ref="M74">IF(B74="","",IF(จิตพิสัย!N74="","",จิตพิสัย!N74))</f>
        <v/>
      </c>
      <c r="N74" s="71" t="str">
        <f t="array" ref="N74">IF(B74="","",IF(จิตพิสัย!O74="","",จิตพิสัย!O74))</f>
        <v/>
      </c>
      <c r="O74" s="71" t="str">
        <f t="array" ref="O74">IF(B74="","",IF(จิตพิสัย!P74="","",จิตพิสัย!P74))</f>
        <v/>
      </c>
      <c r="P74" s="71" t="str">
        <f t="array" ref="P74">IF(B74="","",IF(จิตพิสัย!Q74="","",จิตพิสัย!Q74))</f>
        <v/>
      </c>
      <c r="Q74" s="71" t="str">
        <f t="array" ref="Q74">IF(B74="","",IF(จิตพิสัย!R74="","",จิตพิสัย!R74))</f>
        <v/>
      </c>
      <c r="R74" s="71" t="str">
        <f t="array" ref="R74">IF(B74="","",IF(จิตพิสัย!S74="","",จิตพิสัย!S74))</f>
        <v/>
      </c>
      <c r="S74" s="71" t="str">
        <f t="shared" si="7"/>
        <v/>
      </c>
      <c r="T74" s="72" t="str">
        <f>IF(B74="","",ROUNDUP(IF(ข้อมูล!D10="เข้าเรียน",((IF(T4&gt;0,(COUNTIF(D74:R74,1)*ข้อมูล!E10)/(SUM(D6:R6)),0))-หักคะแนน!O71),((IF(T4&gt;0,IF(SUM(D74:R74)&gt;AO1,T4,((SUM(D74:R74)*ข้อมูล!E10)/AO1)),"0"))-หักคะแนน!O71)),1))</f>
        <v/>
      </c>
      <c r="U74" s="73" t="str">
        <f>IF(B74="","",IF(U6&gt;0,((งาน1!K71*ข้อมูล!L3)/100),""))</f>
        <v/>
      </c>
      <c r="V74" s="73" t="str">
        <f>IF(B74="","",IF(V6&gt;0,((งาน2!K71*ข้อมูล!L4)/100),""))</f>
        <v/>
      </c>
      <c r="W74" s="73" t="str">
        <f>IF(B74="","",IF(W6&gt;0,((งาน3!K71*ข้อมูล!L5)/100),""))</f>
        <v/>
      </c>
      <c r="X74" s="73" t="str">
        <f>IF(B74="","",IF(X6&gt;0,((งาน4!K71*ข้อมูล!L6)/100),""))</f>
        <v/>
      </c>
      <c r="Y74" s="73" t="str">
        <f>IF(B74="","",IF(Y6&gt;0,((งาน5!K71*ข้อมูล!L7)/100),""))</f>
        <v/>
      </c>
      <c r="Z74" s="73" t="str">
        <f>IF(B74="","",IF(Z6&gt;0,((งาน6!K71*ข้อมูล!L8)/100),""))</f>
        <v/>
      </c>
      <c r="AA74" s="73" t="str">
        <f>IF(B74="","",IF(AA6&gt;0,((งาน7!K71*ข้อมูล!L9)/100),""))</f>
        <v/>
      </c>
      <c r="AB74" s="73" t="str">
        <f>IF(B74="","",IF(AB6&gt;0,((งาน8!K71*ข้อมูล!L10)/100),""))</f>
        <v/>
      </c>
      <c r="AC74" s="73" t="str">
        <f>IF(B74="","",IF(AC6&gt;0,((งาน9!K71*ข้อมูล!L11)/100),""))</f>
        <v/>
      </c>
      <c r="AD74" s="73" t="str">
        <f>IF(B74="","",IF(AD6&gt;0,((งาน10!K71*ข้อมูล!L12)/100),""))</f>
        <v/>
      </c>
      <c r="AE74" s="73" t="str">
        <f>IF(B74="","",IF(AE6&gt;0,((งาน11!K71*ข้อมูล!L13)/100),""))</f>
        <v/>
      </c>
      <c r="AF74" s="73" t="str">
        <f>IF(B74="","",IF(AF6&gt;0,((งาน12!K71*ข้อมูล!L14)/100),""))</f>
        <v/>
      </c>
      <c r="AG74" s="73" t="str">
        <f>IF(B74="","",IF(AG6&gt;0,((งาน13!K71*ข้อมูล!L15)/100),""))</f>
        <v/>
      </c>
      <c r="AH74" s="73" t="str">
        <f>IF(B74="","",IF(AH6&gt;0,((งาน14!K71*ข้อมูล!L16)/100),""))</f>
        <v/>
      </c>
      <c r="AI74" s="73" t="str">
        <f>IF(B74="","",IF(ข้อมูล!K17="Term Project",IF(AI6&gt;0,(('Term Project'!K71*ข้อมูล!L17)/100),""),IF(AI6&gt;0,((QUIZ!V71*คะแนน!AI6)/100),"")))</f>
        <v/>
      </c>
      <c r="AJ74" s="74" t="str">
        <f>IF(B74="","",ROUNDUP((SUM(U74:AI74)*AJ4)/SUM(U6:AI6),1))</f>
        <v/>
      </c>
      <c r="AK74" s="206"/>
      <c r="AL74" s="75" t="str">
        <f t="shared" si="5"/>
        <v/>
      </c>
      <c r="AM74" s="76" t="str">
        <f>IF(B74="","",Final!L71)</f>
        <v/>
      </c>
      <c r="AN74" s="84" t="str">
        <f t="shared" si="6"/>
        <v/>
      </c>
      <c r="AO74" s="84" t="str" cm="1">
        <f t="array" ref="AO74">_xlfn.IFS(B74="","",COUNTA(C74)&lt;1,"0",Final!E71="M","M",AK74="I","I",AK74="W","W",AN74&gt;=$AQ$7,$AP$7,AN74&gt;=$AQ$8,$AP$8,AN74&gt;=$AQ$9,$AP$9,AN74&gt;=$AQ$10,$AP$10,AN74&gt;=$AQ$11,$AP$11,AN74&gt;=$AQ$12,$AP$12,AN74&gt;=$AQ$13,$AP$13,AN74&lt;$AQ$14,$AP$14)</f>
        <v/>
      </c>
      <c r="AP74" s="217"/>
      <c r="AQ74" s="217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</row>
    <row r="75" spans="1:55" s="77" customFormat="1" ht="19.5">
      <c r="A75" s="81">
        <v>69</v>
      </c>
      <c r="B75" s="71" t="str">
        <f>IF(ข้อมูลนักศึกษา!C73=0,"",ข้อมูลนักศึกษา!C73)</f>
        <v/>
      </c>
      <c r="C75" s="82" t="str">
        <f>IF(ข้อมูลนักศึกษา!C73=0,"",VLOOKUP(B75,ข้อมูลนักศึกษา!C73:D143,2,FALSE))</f>
        <v/>
      </c>
      <c r="D75" s="71" t="str">
        <f t="array" ref="D75">IF(B75="","",IF(จิตพิสัย!E75="","",จิตพิสัย!E75))</f>
        <v/>
      </c>
      <c r="E75" s="71" t="str">
        <f t="array" ref="E75">IF(B75="","",IF(จิตพิสัย!F75="","",จิตพิสัย!F75))</f>
        <v/>
      </c>
      <c r="F75" s="71" t="str">
        <f t="array" ref="F75">IF(B75="","",IF(จิตพิสัย!G75="","",จิตพิสัย!G75))</f>
        <v/>
      </c>
      <c r="G75" s="71" t="str">
        <f t="array" ref="G75">IF(B75="","",IF(จิตพิสัย!H75="","",จิตพิสัย!H75))</f>
        <v/>
      </c>
      <c r="H75" s="71" t="str">
        <f t="array" ref="H75">IF(B75="","",IF(จิตพิสัย!I75="","",จิตพิสัย!I75))</f>
        <v/>
      </c>
      <c r="I75" s="71" t="str">
        <f t="array" ref="I75">IF(B75="","",IF(จิตพิสัย!J75="","",จิตพิสัย!J75))</f>
        <v/>
      </c>
      <c r="J75" s="71" t="str">
        <f t="array" ref="J75">IF(B75="","",IF(จิตพิสัย!K75="","",จิตพิสัย!K75))</f>
        <v/>
      </c>
      <c r="K75" s="71" t="str">
        <f t="array" ref="K75">IF(B75="","",IF(จิตพิสัย!L75="","",จิตพิสัย!L75))</f>
        <v/>
      </c>
      <c r="L75" s="71" t="str">
        <f t="array" ref="L75">IF(B75="","",IF(จิตพิสัย!M75="","",จิตพิสัย!M75))</f>
        <v/>
      </c>
      <c r="M75" s="71" t="str">
        <f t="array" ref="M75">IF(B75="","",IF(จิตพิสัย!N75="","",จิตพิสัย!N75))</f>
        <v/>
      </c>
      <c r="N75" s="71" t="str">
        <f t="array" ref="N75">IF(B75="","",IF(จิตพิสัย!O75="","",จิตพิสัย!O75))</f>
        <v/>
      </c>
      <c r="O75" s="71" t="str">
        <f t="array" ref="O75">IF(B75="","",IF(จิตพิสัย!P75="","",จิตพิสัย!P75))</f>
        <v/>
      </c>
      <c r="P75" s="71" t="str">
        <f t="array" ref="P75">IF(B75="","",IF(จิตพิสัย!Q75="","",จิตพิสัย!Q75))</f>
        <v/>
      </c>
      <c r="Q75" s="71" t="str">
        <f t="array" ref="Q75">IF(B75="","",IF(จิตพิสัย!R75="","",จิตพิสัย!R75))</f>
        <v/>
      </c>
      <c r="R75" s="71" t="str">
        <f t="array" ref="R75">IF(B75="","",IF(จิตพิสัย!S75="","",จิตพิสัย!S75))</f>
        <v/>
      </c>
      <c r="S75" s="71" t="str">
        <f t="shared" si="7"/>
        <v/>
      </c>
      <c r="T75" s="72" t="str">
        <f>IF(B75="","",ROUNDUP(IF(ข้อมูล!D10="เข้าเรียน",((IF(T4&gt;0,(COUNTIF(D75:R75,1)*ข้อมูล!E10)/(SUM(D6:R6)),0))-หักคะแนน!O72),((IF(T4&gt;0,IF(SUM(D75:R75)&gt;AO1,T4,((SUM(D75:R75)*ข้อมูล!E10)/AO1)),"0"))-หักคะแนน!O72)),1))</f>
        <v/>
      </c>
      <c r="U75" s="73" t="str">
        <f>IF(B75="","",IF(U6&gt;0,((งาน1!K72*ข้อมูล!L3)/100),""))</f>
        <v/>
      </c>
      <c r="V75" s="73" t="str">
        <f>IF(B75="","",IF(V6&gt;0,((งาน2!K72*ข้อมูล!L4)/100),""))</f>
        <v/>
      </c>
      <c r="W75" s="73" t="str">
        <f>IF(B75="","",IF(W6&gt;0,((งาน3!K72*ข้อมูล!L5)/100),""))</f>
        <v/>
      </c>
      <c r="X75" s="73" t="str">
        <f>IF(B75="","",IF(X6&gt;0,((งาน4!K72*ข้อมูล!L6)/100),""))</f>
        <v/>
      </c>
      <c r="Y75" s="73" t="str">
        <f>IF(B75="","",IF(Y6&gt;0,((งาน5!K72*ข้อมูล!L7)/100),""))</f>
        <v/>
      </c>
      <c r="Z75" s="73" t="str">
        <f>IF(B75="","",IF(Z6&gt;0,((งาน6!K72*ข้อมูล!L8)/100),""))</f>
        <v/>
      </c>
      <c r="AA75" s="73" t="str">
        <f>IF(B75="","",IF(AA6&gt;0,((งาน7!K72*ข้อมูล!L9)/100),""))</f>
        <v/>
      </c>
      <c r="AB75" s="73" t="str">
        <f>IF(B75="","",IF(AB6&gt;0,((งาน8!K72*ข้อมูล!L10)/100),""))</f>
        <v/>
      </c>
      <c r="AC75" s="73" t="str">
        <f>IF(B75="","",IF(AC6&gt;0,((งาน9!K72*ข้อมูล!L11)/100),""))</f>
        <v/>
      </c>
      <c r="AD75" s="73" t="str">
        <f>IF(B75="","",IF(AD6&gt;0,((งาน10!K72*ข้อมูล!L12)/100),""))</f>
        <v/>
      </c>
      <c r="AE75" s="73" t="str">
        <f>IF(B75="","",IF(AE6&gt;0,((งาน11!K72*ข้อมูล!L13)/100),""))</f>
        <v/>
      </c>
      <c r="AF75" s="73" t="str">
        <f>IF(B75="","",IF(AF6&gt;0,((งาน12!K72*ข้อมูล!L14)/100),""))</f>
        <v/>
      </c>
      <c r="AG75" s="73" t="str">
        <f>IF(B75="","",IF(AG6&gt;0,((งาน13!K72*ข้อมูล!L15)/100),""))</f>
        <v/>
      </c>
      <c r="AH75" s="73" t="str">
        <f>IF(B75="","",IF(AH6&gt;0,((งาน14!K72*ข้อมูล!L16)/100),""))</f>
        <v/>
      </c>
      <c r="AI75" s="73" t="str">
        <f>IF(B75="","",IF(ข้อมูล!K17="Term Project",IF(AI6&gt;0,(('Term Project'!K72*ข้อมูล!L17)/100),""),IF(AI6&gt;0,((QUIZ!V72*คะแนน!AI6)/100),"")))</f>
        <v/>
      </c>
      <c r="AJ75" s="74" t="str">
        <f>IF(B75="","",ROUNDUP((SUM(U75:AI75)*AJ4)/SUM(U6:AI6),1))</f>
        <v/>
      </c>
      <c r="AK75" s="206"/>
      <c r="AL75" s="75" t="str">
        <f t="shared" si="5"/>
        <v/>
      </c>
      <c r="AM75" s="76" t="str">
        <f>IF(B75="","",Final!L72)</f>
        <v/>
      </c>
      <c r="AN75" s="84" t="str">
        <f t="shared" si="6"/>
        <v/>
      </c>
      <c r="AO75" s="84" t="str" cm="1">
        <f t="array" ref="AO75">_xlfn.IFS(B75="","",COUNTA(C75)&lt;1,"0",Final!E72="M","M",AK75="I","I",AK75="W","W",AN75&gt;=$AQ$7,$AP$7,AN75&gt;=$AQ$8,$AP$8,AN75&gt;=$AQ$9,$AP$9,AN75&gt;=$AQ$10,$AP$10,AN75&gt;=$AQ$11,$AP$11,AN75&gt;=$AQ$12,$AP$12,AN75&gt;=$AQ$13,$AP$13,AN75&lt;$AQ$14,$AP$14)</f>
        <v/>
      </c>
      <c r="AP75" s="217"/>
      <c r="AQ75" s="217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</row>
    <row r="76" spans="1:55">
      <c r="A76" s="83">
        <v>70</v>
      </c>
      <c r="B76" s="71" t="str">
        <f>IF(ข้อมูลนักศึกษา!C74=0,"",ข้อมูลนักศึกษา!C74)</f>
        <v/>
      </c>
      <c r="C76" s="82" t="str">
        <f>IF(ข้อมูลนักศึกษา!C74=0,"",VLOOKUP(B76,ข้อมูลนักศึกษา!C74:D144,2,FALSE))</f>
        <v/>
      </c>
      <c r="D76" s="71" t="str">
        <f t="array" ref="D76">IF(B76="","",IF(จิตพิสัย!E76="","",จิตพิสัย!E76))</f>
        <v/>
      </c>
      <c r="E76" s="71" t="str">
        <f t="array" ref="E76">IF(B76="","",IF(จิตพิสัย!F76="","",จิตพิสัย!F76))</f>
        <v/>
      </c>
      <c r="F76" s="71" t="str">
        <f t="array" ref="F76">IF(B76="","",IF(จิตพิสัย!G76="","",จิตพิสัย!G76))</f>
        <v/>
      </c>
      <c r="G76" s="71" t="str">
        <f t="array" ref="G76">IF(B76="","",IF(จิตพิสัย!H76="","",จิตพิสัย!H76))</f>
        <v/>
      </c>
      <c r="H76" s="71" t="str">
        <f t="array" ref="H76">IF(B76="","",IF(จิตพิสัย!I76="","",จิตพิสัย!I76))</f>
        <v/>
      </c>
      <c r="I76" s="71" t="str">
        <f t="array" ref="I76">IF(B76="","",IF(จิตพิสัย!J76="","",จิตพิสัย!J76))</f>
        <v/>
      </c>
      <c r="J76" s="71" t="str">
        <f t="array" ref="J76">IF(B76="","",IF(จิตพิสัย!K76="","",จิตพิสัย!K76))</f>
        <v/>
      </c>
      <c r="K76" s="71" t="str">
        <f t="array" ref="K76">IF(B76="","",IF(จิตพิสัย!L76="","",จิตพิสัย!L76))</f>
        <v/>
      </c>
      <c r="L76" s="71" t="str">
        <f t="array" ref="L76">IF(B76="","",IF(จิตพิสัย!M76="","",จิตพิสัย!M76))</f>
        <v/>
      </c>
      <c r="M76" s="71" t="str">
        <f t="array" ref="M76">IF(B76="","",IF(จิตพิสัย!N76="","",จิตพิสัย!N76))</f>
        <v/>
      </c>
      <c r="N76" s="71" t="str">
        <f t="array" ref="N76">IF(B76="","",IF(จิตพิสัย!O76="","",จิตพิสัย!O76))</f>
        <v/>
      </c>
      <c r="O76" s="71" t="str">
        <f t="array" ref="O76">IF(B76="","",IF(จิตพิสัย!P76="","",จิตพิสัย!P76))</f>
        <v/>
      </c>
      <c r="P76" s="71" t="str">
        <f t="array" ref="P76">IF(B76="","",IF(จิตพิสัย!Q76="","",จิตพิสัย!Q76))</f>
        <v/>
      </c>
      <c r="Q76" s="71" t="str">
        <f t="array" ref="Q76">IF(B76="","",IF(จิตพิสัย!R76="","",จิตพิสัย!R76))</f>
        <v/>
      </c>
      <c r="R76" s="71" t="str">
        <f t="array" ref="R76">IF(B76="","",IF(จิตพิสัย!S76="","",จิตพิสัย!S76))</f>
        <v/>
      </c>
      <c r="S76" s="71" t="str">
        <f t="shared" si="7"/>
        <v/>
      </c>
      <c r="T76" s="72" t="str">
        <f>IF(B76="","",ROUNDUP(IF(ข้อมูล!D10="เข้าเรียน",((IF(T4&gt;0,(COUNTIF(D76:R76,1)*ข้อมูล!E10)/(SUM(D6:R6)),0))-หักคะแนน!O73),((IF(T4&gt;0,IF(SUM(D76:R76)&gt;AO1,T4,((SUM(D76:R76)*ข้อมูล!E10)/AO1)),"0"))-หักคะแนน!O73)),1))</f>
        <v/>
      </c>
      <c r="U76" s="73" t="str">
        <f>IF(B76="","",IF(U6&gt;0,((งาน1!K73*ข้อมูล!L3)/100),""))</f>
        <v/>
      </c>
      <c r="V76" s="73" t="str">
        <f>IF(B76="","",IF(V6&gt;0,((งาน2!K73*ข้อมูล!L4)/100),""))</f>
        <v/>
      </c>
      <c r="W76" s="73" t="str">
        <f>IF(B76="","",IF(W6&gt;0,((งาน3!K73*ข้อมูล!L5)/100),""))</f>
        <v/>
      </c>
      <c r="X76" s="73" t="str">
        <f>IF(B76="","",IF(X6&gt;0,((งาน4!K73*ข้อมูล!L6)/100),""))</f>
        <v/>
      </c>
      <c r="Y76" s="73" t="str">
        <f>IF(B76="","",IF(Y6&gt;0,((งาน5!K73*ข้อมูล!L7)/100),""))</f>
        <v/>
      </c>
      <c r="Z76" s="73" t="str">
        <f>IF(B76="","",IF(Z6&gt;0,((งาน6!K73*ข้อมูล!L8)/100),""))</f>
        <v/>
      </c>
      <c r="AA76" s="73" t="str">
        <f>IF(B76="","",IF(AA6&gt;0,((งาน7!K73*ข้อมูล!L9)/100),""))</f>
        <v/>
      </c>
      <c r="AB76" s="73" t="str">
        <f>IF(B76="","",IF(AB6&gt;0,((งาน8!K73*ข้อมูล!L10)/100),""))</f>
        <v/>
      </c>
      <c r="AC76" s="73" t="str">
        <f>IF(B76="","",IF(AC6&gt;0,((งาน9!K73*ข้อมูล!L11)/100),""))</f>
        <v/>
      </c>
      <c r="AD76" s="73" t="str">
        <f>IF(B76="","",IF(AD6&gt;0,((งาน10!K73*ข้อมูล!L12)/100),""))</f>
        <v/>
      </c>
      <c r="AE76" s="73" t="str">
        <f>IF(B76="","",IF(AE6&gt;0,((งาน11!K73*ข้อมูล!L13)/100),""))</f>
        <v/>
      </c>
      <c r="AF76" s="73" t="str">
        <f>IF(B76="","",IF(AF6&gt;0,((งาน12!K73*ข้อมูล!L14)/100),""))</f>
        <v/>
      </c>
      <c r="AG76" s="73" t="str">
        <f>IF(B76="","",IF(AG6&gt;0,((งาน13!K73*ข้อมูล!L15)/100),""))</f>
        <v/>
      </c>
      <c r="AH76" s="73" t="str">
        <f>IF(B76="","",IF(AH6&gt;0,((งาน14!K73*ข้อมูล!L16)/100),""))</f>
        <v/>
      </c>
      <c r="AI76" s="73" t="str">
        <f>IF(B76="","",IF(ข้อมูล!K17="Term Project",IF(AI6&gt;0,(('Term Project'!K73*ข้อมูล!L17)/100),""),IF(AI6&gt;0,((QUIZ!V73*คะแนน!AI6)/100),"")))</f>
        <v/>
      </c>
      <c r="AJ76" s="74" t="str">
        <f>IF(B76="","",ROUNDUP((SUM(U76:AI76)*AJ4)/SUM(U6:AI6),1))</f>
        <v/>
      </c>
      <c r="AK76" s="206"/>
      <c r="AL76" s="75" t="str">
        <f t="shared" si="5"/>
        <v/>
      </c>
      <c r="AM76" s="76" t="str">
        <f>IF(B76="","",Final!L73)</f>
        <v/>
      </c>
      <c r="AN76" s="84" t="str">
        <f t="shared" si="6"/>
        <v/>
      </c>
      <c r="AO76" s="84" t="str" cm="1">
        <f t="array" ref="AO76">_xlfn.IFS(B76="","",COUNTA(C76)&lt;1,"0",Final!E73="M","M",AK76="I","I",AK76="W","W",AN76&gt;=$AQ$7,$AP$7,AN76&gt;=$AQ$8,$AP$8,AN76&gt;=$AQ$9,$AP$9,AN76&gt;=$AQ$10,$AP$10,AN76&gt;=$AQ$11,$AP$11,AN76&gt;=$AQ$12,$AP$12,AN76&gt;=$AQ$13,$AP$13,AN76&lt;$AQ$14,$AP$14)</f>
        <v/>
      </c>
      <c r="AR76" s="182"/>
    </row>
    <row r="77" spans="1:55">
      <c r="A77" s="83">
        <v>71</v>
      </c>
      <c r="B77" s="71" t="str">
        <f>IF(ข้อมูลนักศึกษา!C75=0,"",ข้อมูลนักศึกษา!C75)</f>
        <v/>
      </c>
      <c r="C77" s="82" t="str">
        <f>IF(ข้อมูลนักศึกษา!C75=0,"",VLOOKUP(B77,ข้อมูลนักศึกษา!C75:D145,2,FALSE))</f>
        <v/>
      </c>
      <c r="D77" s="71" t="str">
        <f t="array" ref="D77">IF(B77="","",IF(จิตพิสัย!E77="","",จิตพิสัย!E77))</f>
        <v/>
      </c>
      <c r="E77" s="71" t="str">
        <f t="array" ref="E77">IF(B77="","",IF(จิตพิสัย!F77="","",จิตพิสัย!F77))</f>
        <v/>
      </c>
      <c r="F77" s="71" t="str">
        <f t="array" ref="F77">IF(B77="","",IF(จิตพิสัย!G77="","",จิตพิสัย!G77))</f>
        <v/>
      </c>
      <c r="G77" s="71" t="str">
        <f t="array" ref="G77">IF(B77="","",IF(จิตพิสัย!H77="","",จิตพิสัย!H77))</f>
        <v/>
      </c>
      <c r="H77" s="71" t="str">
        <f t="array" ref="H77">IF(B77="","",IF(จิตพิสัย!I77="","",จิตพิสัย!I77))</f>
        <v/>
      </c>
      <c r="I77" s="71" t="str">
        <f t="array" ref="I77">IF(B77="","",IF(จิตพิสัย!J77="","",จิตพิสัย!J77))</f>
        <v/>
      </c>
      <c r="J77" s="71" t="str">
        <f t="array" ref="J77">IF(B77="","",IF(จิตพิสัย!K77="","",จิตพิสัย!K77))</f>
        <v/>
      </c>
      <c r="K77" s="71" t="str">
        <f t="array" ref="K77">IF(B77="","",IF(จิตพิสัย!L77="","",จิตพิสัย!L77))</f>
        <v/>
      </c>
      <c r="L77" s="71" t="str">
        <f t="array" ref="L77">IF(B77="","",IF(จิตพิสัย!M77="","",จิตพิสัย!M77))</f>
        <v/>
      </c>
      <c r="M77" s="71" t="str">
        <f t="array" ref="M77">IF(B77="","",IF(จิตพิสัย!N77="","",จิตพิสัย!N77))</f>
        <v/>
      </c>
      <c r="N77" s="71" t="str">
        <f t="array" ref="N77">IF(B77="","",IF(จิตพิสัย!O77="","",จิตพิสัย!O77))</f>
        <v/>
      </c>
      <c r="O77" s="71" t="str">
        <f t="array" ref="O77">IF(B77="","",IF(จิตพิสัย!P77="","",จิตพิสัย!P77))</f>
        <v/>
      </c>
      <c r="P77" s="71" t="str">
        <f t="array" ref="P77">IF(B77="","",IF(จิตพิสัย!Q77="","",จิตพิสัย!Q77))</f>
        <v/>
      </c>
      <c r="Q77" s="71" t="str">
        <f t="array" ref="Q77">IF(B77="","",IF(จิตพิสัย!R77="","",จิตพิสัย!R77))</f>
        <v/>
      </c>
      <c r="R77" s="71" t="str">
        <f t="array" ref="R77">IF(B77="","",IF(จิตพิสัย!S77="","",จิตพิสัย!S77))</f>
        <v/>
      </c>
      <c r="S77" s="71" t="str">
        <f t="shared" si="7"/>
        <v/>
      </c>
      <c r="T77" s="72" t="str">
        <f>IF(B77="","",ROUNDUP(IF(ข้อมูล!D10="เข้าเรียน",((IF(T4&gt;0,(COUNTIF(D77:R77,1)*ข้อมูล!E10)/(SUM(D6:R6)),0))-หักคะแนน!O74),((IF(T4&gt;0,IF(SUM(D77:R77)&gt;AO1,T4,((SUM(D77:R77)*ข้อมูล!E10)/AO1)),"0"))-หักคะแนน!O74)),1))</f>
        <v/>
      </c>
      <c r="U77" s="73" t="str">
        <f>IF(B77="","",IF(U6&gt;0,((งาน1!K74*ข้อมูล!L3)/100),""))</f>
        <v/>
      </c>
      <c r="V77" s="73" t="str">
        <f>IF(B77="","",IF(V6&gt;0,((งาน2!K74*ข้อมูล!L4)/100),""))</f>
        <v/>
      </c>
      <c r="W77" s="73" t="str">
        <f>IF(B77="","",IF(W6&gt;0,((งาน3!K74*ข้อมูล!L5)/100),""))</f>
        <v/>
      </c>
      <c r="X77" s="73" t="str">
        <f>IF(B77="","",IF(X6&gt;0,((งาน4!K74*ข้อมูล!L6)/100),""))</f>
        <v/>
      </c>
      <c r="Y77" s="73" t="str">
        <f>IF(B77="","",IF(Y6&gt;0,((งาน5!K74*ข้อมูล!L7)/100),""))</f>
        <v/>
      </c>
      <c r="Z77" s="73" t="str">
        <f>IF(B77="","",IF(Z6&gt;0,((งาน6!K74*ข้อมูล!L8)/100),""))</f>
        <v/>
      </c>
      <c r="AA77" s="73" t="str">
        <f>IF(B77="","",IF(AA6&gt;0,((งาน7!K74*ข้อมูล!L9)/100),""))</f>
        <v/>
      </c>
      <c r="AB77" s="73" t="str">
        <f>IF(B77="","",IF(AB6&gt;0,((งาน8!K74*ข้อมูล!L10)/100),""))</f>
        <v/>
      </c>
      <c r="AC77" s="73" t="str">
        <f>IF(B77="","",IF(AC6&gt;0,((งาน9!K74*ข้อมูล!L11)/100),""))</f>
        <v/>
      </c>
      <c r="AD77" s="73" t="str">
        <f>IF(B77="","",IF(AD6&gt;0,((งาน10!K74*ข้อมูล!L12)/100),""))</f>
        <v/>
      </c>
      <c r="AE77" s="73" t="str">
        <f>IF(B77="","",IF(AE6&gt;0,((งาน11!K74*ข้อมูล!L13)/100),""))</f>
        <v/>
      </c>
      <c r="AF77" s="73" t="str">
        <f>IF(B77="","",IF(AF6&gt;0,((งาน12!K74*ข้อมูล!L14)/100),""))</f>
        <v/>
      </c>
      <c r="AG77" s="73" t="str">
        <f>IF(B77="","",IF(AG6&gt;0,((งาน13!K74*ข้อมูล!L15)/100),""))</f>
        <v/>
      </c>
      <c r="AH77" s="73" t="str">
        <f>IF(B77="","",IF(AH6&gt;0,((งาน14!K74*ข้อมูล!L16)/100),""))</f>
        <v/>
      </c>
      <c r="AI77" s="73" t="str">
        <f>IF(B77="","",IF(ข้อมูล!K17="Term Project",IF(AI6&gt;0,(('Term Project'!K74*ข้อมูล!L17)/100),""),IF(AI6&gt;0,((QUIZ!V74*คะแนน!AI6)/100),"")))</f>
        <v/>
      </c>
      <c r="AJ77" s="74" t="str">
        <f>IF(B77="","",ROUNDUP((SUM(U77:AI77)*AJ4)/SUM(U6:AI6),1))</f>
        <v/>
      </c>
      <c r="AK77" s="206"/>
      <c r="AL77" s="75" t="str">
        <f t="shared" si="5"/>
        <v/>
      </c>
      <c r="AM77" s="76" t="str">
        <f>IF(B77="","",Final!L74)</f>
        <v/>
      </c>
      <c r="AN77" s="84" t="str">
        <f t="shared" si="6"/>
        <v/>
      </c>
      <c r="AO77" s="84" t="str" cm="1">
        <f t="array" ref="AO77">_xlfn.IFS(B77="","",COUNTA(C77)&lt;1,"0",Final!E74="M","M",AK77="I","I",AK77="W","W",AN77&gt;=$AQ$7,$AP$7,AN77&gt;=$AQ$8,$AP$8,AN77&gt;=$AQ$9,$AP$9,AN77&gt;=$AQ$10,$AP$10,AN77&gt;=$AQ$11,$AP$11,AN77&gt;=$AQ$12,$AP$12,AN77&gt;=$AQ$13,$AP$13,AN77&lt;$AQ$14,$AP$14)</f>
        <v/>
      </c>
      <c r="AR77" s="182"/>
    </row>
    <row r="78" spans="1:55">
      <c r="A78" s="184"/>
      <c r="B78" s="184"/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3"/>
      <c r="AM78" s="183"/>
      <c r="AN78" s="185"/>
      <c r="AO78" s="185"/>
    </row>
    <row r="79" spans="1:55">
      <c r="A79" s="184"/>
      <c r="B79" s="184"/>
      <c r="C79" s="183"/>
      <c r="D79" s="183"/>
      <c r="E79" s="183"/>
      <c r="F79" s="183"/>
      <c r="G79" s="183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3"/>
      <c r="AM79" s="183"/>
      <c r="AN79" s="185"/>
      <c r="AO79" s="185"/>
    </row>
    <row r="80" spans="1:55">
      <c r="A80" s="184"/>
      <c r="B80" s="184"/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3"/>
      <c r="AM80" s="183"/>
      <c r="AN80" s="185"/>
      <c r="AO80" s="185"/>
    </row>
    <row r="81" spans="1:41">
      <c r="A81" s="184"/>
      <c r="B81" s="184"/>
      <c r="C81" s="183"/>
      <c r="D81" s="183"/>
      <c r="E81" s="183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3"/>
      <c r="AM81" s="183"/>
      <c r="AN81" s="185"/>
      <c r="AO81" s="185"/>
    </row>
    <row r="82" spans="1:41">
      <c r="A82" s="184"/>
      <c r="B82" s="184"/>
      <c r="C82" s="183"/>
      <c r="D82" s="183"/>
      <c r="E82" s="183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3"/>
      <c r="AM82" s="183"/>
      <c r="AN82" s="185"/>
      <c r="AO82" s="185"/>
    </row>
    <row r="83" spans="1:41">
      <c r="A83" s="184"/>
      <c r="B83" s="184"/>
      <c r="C83" s="183"/>
      <c r="D83" s="183"/>
      <c r="E83" s="183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3"/>
      <c r="AM83" s="183"/>
      <c r="AN83" s="185"/>
      <c r="AO83" s="185"/>
    </row>
    <row r="84" spans="1:41">
      <c r="A84" s="184"/>
      <c r="B84" s="184"/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3"/>
      <c r="AM84" s="183"/>
      <c r="AN84" s="185"/>
      <c r="AO84" s="185"/>
    </row>
    <row r="85" spans="1:41">
      <c r="A85" s="184"/>
      <c r="B85" s="184"/>
      <c r="C85" s="183"/>
      <c r="D85" s="183"/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3"/>
      <c r="AM85" s="183"/>
      <c r="AN85" s="185"/>
      <c r="AO85" s="185"/>
    </row>
    <row r="86" spans="1:41">
      <c r="A86" s="184"/>
      <c r="B86" s="184"/>
      <c r="C86" s="183"/>
      <c r="D86" s="183"/>
      <c r="E86" s="183"/>
      <c r="F86" s="183"/>
      <c r="G86" s="183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3"/>
      <c r="AM86" s="183"/>
      <c r="AN86" s="185"/>
      <c r="AO86" s="185"/>
    </row>
    <row r="87" spans="1:41">
      <c r="A87" s="184"/>
      <c r="B87" s="184"/>
      <c r="C87" s="183"/>
      <c r="D87" s="183"/>
      <c r="E87" s="183"/>
      <c r="F87" s="183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3"/>
      <c r="AM87" s="183"/>
      <c r="AN87" s="185"/>
      <c r="AO87" s="185"/>
    </row>
    <row r="88" spans="1:41">
      <c r="A88" s="184"/>
      <c r="B88" s="184"/>
      <c r="C88" s="183"/>
      <c r="D88" s="183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3"/>
      <c r="AM88" s="183"/>
      <c r="AN88" s="185"/>
      <c r="AO88" s="185"/>
    </row>
    <row r="89" spans="1:41">
      <c r="A89" s="184"/>
      <c r="B89" s="184"/>
      <c r="C89" s="183"/>
      <c r="D89" s="183"/>
      <c r="E89" s="183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3"/>
      <c r="AM89" s="183"/>
      <c r="AN89" s="185"/>
      <c r="AO89" s="185"/>
    </row>
    <row r="90" spans="1:41">
      <c r="A90" s="184"/>
      <c r="B90" s="184"/>
      <c r="C90" s="183"/>
      <c r="D90" s="183"/>
      <c r="E90" s="183"/>
      <c r="F90" s="183"/>
      <c r="G90" s="183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3"/>
      <c r="AM90" s="183"/>
      <c r="AN90" s="185"/>
      <c r="AO90" s="185"/>
    </row>
    <row r="91" spans="1:41">
      <c r="A91" s="184"/>
      <c r="B91" s="184"/>
      <c r="C91" s="183"/>
      <c r="D91" s="183"/>
      <c r="E91" s="183"/>
      <c r="F91" s="183"/>
      <c r="G91" s="183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3"/>
      <c r="AM91" s="183"/>
      <c r="AN91" s="185"/>
      <c r="AO91" s="185"/>
    </row>
    <row r="92" spans="1:41">
      <c r="A92" s="184"/>
      <c r="B92" s="184"/>
      <c r="C92" s="183"/>
      <c r="D92" s="183"/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3"/>
      <c r="AM92" s="183"/>
      <c r="AN92" s="185"/>
      <c r="AO92" s="185"/>
    </row>
    <row r="93" spans="1:41">
      <c r="A93" s="184"/>
      <c r="B93" s="184"/>
      <c r="C93" s="183"/>
      <c r="D93" s="183"/>
      <c r="E93" s="183"/>
      <c r="F93" s="183"/>
      <c r="G93" s="183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3"/>
      <c r="AM93" s="183"/>
      <c r="AN93" s="185"/>
      <c r="AO93" s="185"/>
    </row>
    <row r="94" spans="1:41">
      <c r="A94" s="184"/>
      <c r="B94" s="184"/>
      <c r="C94" s="183"/>
      <c r="D94" s="183"/>
      <c r="E94" s="183"/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3"/>
      <c r="AM94" s="183"/>
      <c r="AN94" s="185"/>
      <c r="AO94" s="185"/>
    </row>
    <row r="95" spans="1:41">
      <c r="A95" s="184"/>
      <c r="B95" s="184"/>
      <c r="C95" s="183"/>
      <c r="D95" s="183"/>
      <c r="E95" s="183"/>
      <c r="F95" s="183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3"/>
      <c r="AM95" s="183"/>
      <c r="AN95" s="185"/>
      <c r="AO95" s="185"/>
    </row>
    <row r="96" spans="1:41">
      <c r="A96" s="184"/>
      <c r="B96" s="184"/>
      <c r="C96" s="183"/>
      <c r="D96" s="183"/>
      <c r="E96" s="183"/>
      <c r="F96" s="183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3"/>
      <c r="AM96" s="183"/>
      <c r="AN96" s="185"/>
      <c r="AO96" s="185"/>
    </row>
    <row r="97" spans="1:41">
      <c r="A97" s="184"/>
      <c r="B97" s="184"/>
      <c r="C97" s="183"/>
      <c r="D97" s="183"/>
      <c r="E97" s="183"/>
      <c r="F97" s="183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3"/>
      <c r="AM97" s="183"/>
      <c r="AN97" s="185"/>
      <c r="AO97" s="185"/>
    </row>
    <row r="98" spans="1:41">
      <c r="A98" s="184"/>
      <c r="B98" s="184"/>
      <c r="C98" s="183"/>
      <c r="D98" s="183"/>
      <c r="E98" s="183"/>
      <c r="F98" s="183"/>
      <c r="G98" s="183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3"/>
      <c r="AM98" s="183"/>
      <c r="AN98" s="185"/>
      <c r="AO98" s="185"/>
    </row>
    <row r="99" spans="1:41">
      <c r="A99" s="184"/>
      <c r="B99" s="184"/>
      <c r="C99" s="183"/>
      <c r="D99" s="183"/>
      <c r="E99" s="183"/>
      <c r="F99" s="183"/>
      <c r="G99" s="183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3"/>
      <c r="AM99" s="183"/>
      <c r="AN99" s="185"/>
      <c r="AO99" s="185"/>
    </row>
    <row r="100" spans="1:41">
      <c r="A100" s="184"/>
      <c r="B100" s="184"/>
      <c r="C100" s="183"/>
      <c r="D100" s="183"/>
      <c r="E100" s="183"/>
      <c r="F100" s="183"/>
      <c r="G100" s="183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3"/>
      <c r="AM100" s="183"/>
      <c r="AN100" s="185"/>
      <c r="AO100" s="185"/>
    </row>
    <row r="101" spans="1:41">
      <c r="A101" s="184"/>
      <c r="B101" s="184"/>
      <c r="C101" s="183"/>
      <c r="D101" s="183"/>
      <c r="E101" s="183"/>
      <c r="F101" s="183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3"/>
      <c r="AM101" s="183"/>
      <c r="AN101" s="185"/>
      <c r="AO101" s="185"/>
    </row>
    <row r="102" spans="1:41">
      <c r="A102" s="184"/>
      <c r="B102" s="184"/>
      <c r="C102" s="183"/>
      <c r="D102" s="183"/>
      <c r="E102" s="183"/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4"/>
      <c r="U102" s="184"/>
      <c r="V102" s="184"/>
      <c r="W102" s="184"/>
      <c r="X102" s="184"/>
      <c r="Y102" s="184"/>
      <c r="Z102" s="184"/>
      <c r="AA102" s="184"/>
      <c r="AB102" s="184"/>
      <c r="AC102" s="184"/>
      <c r="AD102" s="184"/>
      <c r="AE102" s="184"/>
      <c r="AF102" s="184"/>
      <c r="AG102" s="184"/>
      <c r="AH102" s="184"/>
      <c r="AI102" s="184"/>
      <c r="AJ102" s="184"/>
      <c r="AK102" s="184"/>
      <c r="AL102" s="183"/>
      <c r="AM102" s="183"/>
      <c r="AN102" s="185"/>
      <c r="AO102" s="185"/>
    </row>
    <row r="103" spans="1:41">
      <c r="A103" s="184"/>
      <c r="B103" s="184"/>
      <c r="C103" s="183"/>
      <c r="D103" s="183"/>
      <c r="E103" s="183"/>
      <c r="F103" s="183"/>
      <c r="G103" s="183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3"/>
      <c r="AM103" s="183"/>
      <c r="AN103" s="185"/>
      <c r="AO103" s="185"/>
    </row>
    <row r="104" spans="1:41">
      <c r="A104" s="184"/>
      <c r="B104" s="184"/>
      <c r="C104" s="183"/>
      <c r="D104" s="183"/>
      <c r="E104" s="183"/>
      <c r="F104" s="183"/>
      <c r="G104" s="183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3"/>
      <c r="AM104" s="183"/>
      <c r="AN104" s="185"/>
      <c r="AO104" s="185"/>
    </row>
    <row r="105" spans="1:41">
      <c r="A105" s="184"/>
      <c r="B105" s="184"/>
      <c r="C105" s="183"/>
      <c r="D105" s="183"/>
      <c r="E105" s="183"/>
      <c r="F105" s="183"/>
      <c r="G105" s="183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4"/>
      <c r="U105" s="184"/>
      <c r="V105" s="184"/>
      <c r="W105" s="184"/>
      <c r="X105" s="184"/>
      <c r="Y105" s="184"/>
      <c r="Z105" s="184"/>
      <c r="AA105" s="184"/>
      <c r="AB105" s="184"/>
      <c r="AC105" s="184"/>
      <c r="AD105" s="184"/>
      <c r="AE105" s="184"/>
      <c r="AF105" s="184"/>
      <c r="AG105" s="184"/>
      <c r="AH105" s="184"/>
      <c r="AI105" s="184"/>
      <c r="AJ105" s="184"/>
      <c r="AK105" s="184"/>
      <c r="AL105" s="183"/>
      <c r="AM105" s="183"/>
      <c r="AN105" s="185"/>
      <c r="AO105" s="185"/>
    </row>
    <row r="106" spans="1:41">
      <c r="A106" s="184"/>
      <c r="B106" s="184"/>
      <c r="C106" s="183"/>
      <c r="D106" s="183"/>
      <c r="E106" s="183"/>
      <c r="F106" s="183"/>
      <c r="G106" s="183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4"/>
      <c r="U106" s="184"/>
      <c r="V106" s="184"/>
      <c r="W106" s="184"/>
      <c r="X106" s="184"/>
      <c r="Y106" s="184"/>
      <c r="Z106" s="184"/>
      <c r="AA106" s="184"/>
      <c r="AB106" s="184"/>
      <c r="AC106" s="184"/>
      <c r="AD106" s="184"/>
      <c r="AE106" s="184"/>
      <c r="AF106" s="184"/>
      <c r="AG106" s="184"/>
      <c r="AH106" s="184"/>
      <c r="AI106" s="184"/>
      <c r="AJ106" s="184"/>
      <c r="AK106" s="184"/>
      <c r="AL106" s="183"/>
      <c r="AM106" s="183"/>
      <c r="AN106" s="185"/>
      <c r="AO106" s="185"/>
    </row>
    <row r="107" spans="1:41">
      <c r="A107" s="184"/>
      <c r="B107" s="184"/>
      <c r="C107" s="183"/>
      <c r="D107" s="183"/>
      <c r="E107" s="183"/>
      <c r="F107" s="183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4"/>
      <c r="U107" s="184"/>
      <c r="V107" s="184"/>
      <c r="W107" s="184"/>
      <c r="X107" s="184"/>
      <c r="Y107" s="184"/>
      <c r="Z107" s="184"/>
      <c r="AA107" s="184"/>
      <c r="AB107" s="184"/>
      <c r="AC107" s="184"/>
      <c r="AD107" s="184"/>
      <c r="AE107" s="184"/>
      <c r="AF107" s="184"/>
      <c r="AG107" s="184"/>
      <c r="AH107" s="184"/>
      <c r="AI107" s="184"/>
      <c r="AJ107" s="184"/>
      <c r="AK107" s="184"/>
      <c r="AL107" s="183"/>
      <c r="AM107" s="183"/>
      <c r="AN107" s="185"/>
      <c r="AO107" s="185"/>
    </row>
    <row r="108" spans="1:41">
      <c r="A108" s="184"/>
      <c r="B108" s="184"/>
      <c r="C108" s="183"/>
      <c r="D108" s="183"/>
      <c r="E108" s="183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4"/>
      <c r="U108" s="184"/>
      <c r="V108" s="184"/>
      <c r="W108" s="184"/>
      <c r="X108" s="184"/>
      <c r="Y108" s="184"/>
      <c r="Z108" s="184"/>
      <c r="AA108" s="184"/>
      <c r="AB108" s="184"/>
      <c r="AC108" s="184"/>
      <c r="AD108" s="184"/>
      <c r="AE108" s="184"/>
      <c r="AF108" s="184"/>
      <c r="AG108" s="184"/>
      <c r="AH108" s="184"/>
      <c r="AI108" s="184"/>
      <c r="AJ108" s="184"/>
      <c r="AK108" s="184"/>
      <c r="AL108" s="183"/>
      <c r="AM108" s="183"/>
      <c r="AN108" s="185"/>
      <c r="AO108" s="185"/>
    </row>
    <row r="109" spans="1:41">
      <c r="A109" s="184"/>
      <c r="B109" s="184"/>
      <c r="C109" s="183"/>
      <c r="D109" s="183"/>
      <c r="E109" s="183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4"/>
      <c r="U109" s="184"/>
      <c r="V109" s="184"/>
      <c r="W109" s="184"/>
      <c r="X109" s="184"/>
      <c r="Y109" s="184"/>
      <c r="Z109" s="184"/>
      <c r="AA109" s="184"/>
      <c r="AB109" s="184"/>
      <c r="AC109" s="184"/>
      <c r="AD109" s="184"/>
      <c r="AE109" s="184"/>
      <c r="AF109" s="184"/>
      <c r="AG109" s="184"/>
      <c r="AH109" s="184"/>
      <c r="AI109" s="184"/>
      <c r="AJ109" s="184"/>
      <c r="AK109" s="184"/>
      <c r="AL109" s="183"/>
      <c r="AM109" s="183"/>
      <c r="AN109" s="185"/>
      <c r="AO109" s="185"/>
    </row>
    <row r="110" spans="1:41">
      <c r="A110" s="184"/>
      <c r="B110" s="184"/>
      <c r="C110" s="183"/>
      <c r="D110" s="183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4"/>
      <c r="U110" s="184"/>
      <c r="V110" s="184"/>
      <c r="W110" s="184"/>
      <c r="X110" s="184"/>
      <c r="Y110" s="184"/>
      <c r="Z110" s="184"/>
      <c r="AA110" s="184"/>
      <c r="AB110" s="184"/>
      <c r="AC110" s="184"/>
      <c r="AD110" s="184"/>
      <c r="AE110" s="184"/>
      <c r="AF110" s="184"/>
      <c r="AG110" s="184"/>
      <c r="AH110" s="184"/>
      <c r="AI110" s="184"/>
      <c r="AJ110" s="184"/>
      <c r="AK110" s="184"/>
      <c r="AL110" s="183"/>
      <c r="AM110" s="183"/>
      <c r="AN110" s="185"/>
      <c r="AO110" s="185"/>
    </row>
    <row r="111" spans="1:41">
      <c r="A111" s="184"/>
      <c r="B111" s="184"/>
      <c r="C111" s="183"/>
      <c r="D111" s="183"/>
      <c r="E111" s="183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4"/>
      <c r="U111" s="184"/>
      <c r="V111" s="184"/>
      <c r="W111" s="184"/>
      <c r="X111" s="184"/>
      <c r="Y111" s="184"/>
      <c r="Z111" s="184"/>
      <c r="AA111" s="184"/>
      <c r="AB111" s="184"/>
      <c r="AC111" s="184"/>
      <c r="AD111" s="184"/>
      <c r="AE111" s="184"/>
      <c r="AF111" s="184"/>
      <c r="AG111" s="184"/>
      <c r="AH111" s="184"/>
      <c r="AI111" s="184"/>
      <c r="AJ111" s="184"/>
      <c r="AK111" s="184"/>
      <c r="AL111" s="183"/>
      <c r="AM111" s="183"/>
      <c r="AN111" s="185"/>
      <c r="AO111" s="185"/>
    </row>
    <row r="112" spans="1:41">
      <c r="A112" s="184"/>
      <c r="B112" s="184"/>
      <c r="C112" s="183"/>
      <c r="D112" s="183"/>
      <c r="E112" s="183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4"/>
      <c r="U112" s="184"/>
      <c r="V112" s="184"/>
      <c r="W112" s="184"/>
      <c r="X112" s="184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3"/>
      <c r="AM112" s="183"/>
      <c r="AN112" s="185"/>
      <c r="AO112" s="185"/>
    </row>
    <row r="113" spans="1:41">
      <c r="A113" s="184"/>
      <c r="B113" s="184"/>
      <c r="C113" s="183"/>
      <c r="D113" s="183"/>
      <c r="E113" s="183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4"/>
      <c r="U113" s="184"/>
      <c r="V113" s="184"/>
      <c r="W113" s="184"/>
      <c r="X113" s="184"/>
      <c r="Y113" s="184"/>
      <c r="Z113" s="184"/>
      <c r="AA113" s="184"/>
      <c r="AB113" s="184"/>
      <c r="AC113" s="184"/>
      <c r="AD113" s="184"/>
      <c r="AE113" s="184"/>
      <c r="AF113" s="184"/>
      <c r="AG113" s="184"/>
      <c r="AH113" s="184"/>
      <c r="AI113" s="184"/>
      <c r="AJ113" s="184"/>
      <c r="AK113" s="184"/>
      <c r="AL113" s="183"/>
      <c r="AM113" s="183"/>
      <c r="AN113" s="185"/>
      <c r="AO113" s="185"/>
    </row>
    <row r="114" spans="1:41">
      <c r="A114" s="184"/>
      <c r="B114" s="184"/>
      <c r="C114" s="183"/>
      <c r="D114" s="183"/>
      <c r="E114" s="183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4"/>
      <c r="U114" s="184"/>
      <c r="V114" s="184"/>
      <c r="W114" s="184"/>
      <c r="X114" s="184"/>
      <c r="Y114" s="184"/>
      <c r="Z114" s="184"/>
      <c r="AA114" s="184"/>
      <c r="AB114" s="184"/>
      <c r="AC114" s="184"/>
      <c r="AD114" s="184"/>
      <c r="AE114" s="184"/>
      <c r="AF114" s="184"/>
      <c r="AG114" s="184"/>
      <c r="AH114" s="184"/>
      <c r="AI114" s="184"/>
      <c r="AJ114" s="184"/>
      <c r="AK114" s="184"/>
      <c r="AL114" s="183"/>
      <c r="AM114" s="183"/>
      <c r="AN114" s="185"/>
      <c r="AO114" s="185"/>
    </row>
    <row r="115" spans="1:41">
      <c r="A115" s="184"/>
      <c r="B115" s="184"/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4"/>
      <c r="U115" s="184"/>
      <c r="V115" s="184"/>
      <c r="W115" s="184"/>
      <c r="X115" s="184"/>
      <c r="Y115" s="184"/>
      <c r="Z115" s="184"/>
      <c r="AA115" s="184"/>
      <c r="AB115" s="184"/>
      <c r="AC115" s="184"/>
      <c r="AD115" s="184"/>
      <c r="AE115" s="184"/>
      <c r="AF115" s="184"/>
      <c r="AG115" s="184"/>
      <c r="AH115" s="184"/>
      <c r="AI115" s="184"/>
      <c r="AJ115" s="184"/>
      <c r="AK115" s="184"/>
      <c r="AL115" s="183"/>
      <c r="AM115" s="183"/>
      <c r="AN115" s="185"/>
      <c r="AO115" s="185"/>
    </row>
    <row r="116" spans="1:41">
      <c r="A116" s="184"/>
      <c r="B116" s="184"/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4"/>
      <c r="U116" s="184"/>
      <c r="V116" s="184"/>
      <c r="W116" s="184"/>
      <c r="X116" s="184"/>
      <c r="Y116" s="184"/>
      <c r="Z116" s="184"/>
      <c r="AA116" s="184"/>
      <c r="AB116" s="184"/>
      <c r="AC116" s="184"/>
      <c r="AD116" s="184"/>
      <c r="AE116" s="184"/>
      <c r="AF116" s="184"/>
      <c r="AG116" s="184"/>
      <c r="AH116" s="184"/>
      <c r="AI116" s="184"/>
      <c r="AJ116" s="184"/>
      <c r="AK116" s="184"/>
      <c r="AL116" s="183"/>
      <c r="AM116" s="183"/>
      <c r="AN116" s="185"/>
      <c r="AO116" s="185"/>
    </row>
    <row r="117" spans="1:41">
      <c r="A117" s="184"/>
      <c r="B117" s="184"/>
      <c r="C117" s="183"/>
      <c r="D117" s="183"/>
      <c r="E117" s="183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4"/>
      <c r="U117" s="184"/>
      <c r="V117" s="184"/>
      <c r="W117" s="184"/>
      <c r="X117" s="184"/>
      <c r="Y117" s="184"/>
      <c r="Z117" s="184"/>
      <c r="AA117" s="184"/>
      <c r="AB117" s="184"/>
      <c r="AC117" s="184"/>
      <c r="AD117" s="184"/>
      <c r="AE117" s="184"/>
      <c r="AF117" s="184"/>
      <c r="AG117" s="184"/>
      <c r="AH117" s="184"/>
      <c r="AI117" s="184"/>
      <c r="AJ117" s="184"/>
      <c r="AK117" s="184"/>
      <c r="AL117" s="183"/>
      <c r="AM117" s="183"/>
      <c r="AN117" s="185"/>
      <c r="AO117" s="185"/>
    </row>
    <row r="118" spans="1:41">
      <c r="A118" s="184"/>
      <c r="B118" s="184"/>
      <c r="C118" s="183"/>
      <c r="D118" s="183"/>
      <c r="E118" s="183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4"/>
      <c r="U118" s="184"/>
      <c r="V118" s="184"/>
      <c r="W118" s="184"/>
      <c r="X118" s="184"/>
      <c r="Y118" s="184"/>
      <c r="Z118" s="184"/>
      <c r="AA118" s="184"/>
      <c r="AB118" s="184"/>
      <c r="AC118" s="184"/>
      <c r="AD118" s="184"/>
      <c r="AE118" s="184"/>
      <c r="AF118" s="184"/>
      <c r="AG118" s="184"/>
      <c r="AH118" s="184"/>
      <c r="AI118" s="184"/>
      <c r="AJ118" s="184"/>
      <c r="AK118" s="184"/>
      <c r="AL118" s="183"/>
      <c r="AM118" s="183"/>
      <c r="AN118" s="185"/>
      <c r="AO118" s="185"/>
    </row>
    <row r="119" spans="1:41">
      <c r="A119" s="184"/>
      <c r="B119" s="184"/>
      <c r="C119" s="183"/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4"/>
      <c r="U119" s="184"/>
      <c r="V119" s="184"/>
      <c r="W119" s="184"/>
      <c r="X119" s="184"/>
      <c r="Y119" s="184"/>
      <c r="Z119" s="184"/>
      <c r="AA119" s="184"/>
      <c r="AB119" s="184"/>
      <c r="AC119" s="184"/>
      <c r="AD119" s="184"/>
      <c r="AE119" s="184"/>
      <c r="AF119" s="184"/>
      <c r="AG119" s="184"/>
      <c r="AH119" s="184"/>
      <c r="AI119" s="184"/>
      <c r="AJ119" s="184"/>
      <c r="AK119" s="184"/>
      <c r="AL119" s="183"/>
      <c r="AM119" s="183"/>
      <c r="AN119" s="185"/>
      <c r="AO119" s="185"/>
    </row>
    <row r="120" spans="1:41">
      <c r="A120" s="184"/>
      <c r="B120" s="184"/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4"/>
      <c r="U120" s="184"/>
      <c r="V120" s="184"/>
      <c r="W120" s="184"/>
      <c r="X120" s="184"/>
      <c r="Y120" s="184"/>
      <c r="Z120" s="184"/>
      <c r="AA120" s="184"/>
      <c r="AB120" s="184"/>
      <c r="AC120" s="184"/>
      <c r="AD120" s="184"/>
      <c r="AE120" s="184"/>
      <c r="AF120" s="184"/>
      <c r="AG120" s="184"/>
      <c r="AH120" s="184"/>
      <c r="AI120" s="184"/>
      <c r="AJ120" s="184"/>
      <c r="AK120" s="184"/>
      <c r="AL120" s="183"/>
      <c r="AM120" s="183"/>
      <c r="AN120" s="185"/>
      <c r="AO120" s="185"/>
    </row>
    <row r="121" spans="1:41">
      <c r="A121" s="184"/>
      <c r="B121" s="184"/>
      <c r="C121" s="183"/>
      <c r="D121" s="183"/>
      <c r="E121" s="183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4"/>
      <c r="U121" s="184"/>
      <c r="V121" s="184"/>
      <c r="W121" s="184"/>
      <c r="X121" s="184"/>
      <c r="Y121" s="184"/>
      <c r="Z121" s="184"/>
      <c r="AA121" s="184"/>
      <c r="AB121" s="184"/>
      <c r="AC121" s="184"/>
      <c r="AD121" s="184"/>
      <c r="AE121" s="184"/>
      <c r="AF121" s="184"/>
      <c r="AG121" s="184"/>
      <c r="AH121" s="184"/>
      <c r="AI121" s="184"/>
      <c r="AJ121" s="184"/>
      <c r="AK121" s="184"/>
      <c r="AL121" s="183"/>
      <c r="AM121" s="183"/>
      <c r="AN121" s="185"/>
      <c r="AO121" s="185"/>
    </row>
    <row r="122" spans="1:41">
      <c r="A122" s="184"/>
      <c r="B122" s="184"/>
      <c r="C122" s="183"/>
      <c r="D122" s="183"/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4"/>
      <c r="U122" s="184"/>
      <c r="V122" s="184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84"/>
      <c r="AH122" s="184"/>
      <c r="AI122" s="184"/>
      <c r="AJ122" s="184"/>
      <c r="AK122" s="184"/>
      <c r="AL122" s="183"/>
      <c r="AM122" s="183"/>
      <c r="AN122" s="185"/>
      <c r="AO122" s="185"/>
    </row>
    <row r="123" spans="1:41">
      <c r="A123" s="184"/>
      <c r="B123" s="184"/>
      <c r="C123" s="183"/>
      <c r="D123" s="183"/>
      <c r="E123" s="183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4"/>
      <c r="U123" s="184"/>
      <c r="V123" s="184"/>
      <c r="W123" s="184"/>
      <c r="X123" s="184"/>
      <c r="Y123" s="184"/>
      <c r="Z123" s="184"/>
      <c r="AA123" s="184"/>
      <c r="AB123" s="184"/>
      <c r="AC123" s="184"/>
      <c r="AD123" s="184"/>
      <c r="AE123" s="184"/>
      <c r="AF123" s="184"/>
      <c r="AG123" s="184"/>
      <c r="AH123" s="184"/>
      <c r="AI123" s="184"/>
      <c r="AJ123" s="184"/>
      <c r="AK123" s="184"/>
      <c r="AL123" s="183"/>
      <c r="AM123" s="183"/>
      <c r="AN123" s="185"/>
      <c r="AO123" s="185"/>
    </row>
    <row r="124" spans="1:41">
      <c r="A124" s="184"/>
      <c r="B124" s="184"/>
      <c r="C124" s="183"/>
      <c r="D124" s="183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84"/>
      <c r="AH124" s="184"/>
      <c r="AI124" s="184"/>
      <c r="AJ124" s="184"/>
      <c r="AK124" s="184"/>
      <c r="AL124" s="183"/>
      <c r="AM124" s="183"/>
      <c r="AN124" s="185"/>
      <c r="AO124" s="185"/>
    </row>
    <row r="125" spans="1:41">
      <c r="A125" s="184"/>
      <c r="B125" s="184"/>
      <c r="C125" s="183"/>
      <c r="D125" s="183"/>
      <c r="E125" s="183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  <c r="AL125" s="183"/>
      <c r="AM125" s="183"/>
      <c r="AN125" s="185"/>
      <c r="AO125" s="185"/>
    </row>
    <row r="126" spans="1:41">
      <c r="A126" s="184"/>
      <c r="B126" s="184"/>
      <c r="C126" s="183"/>
      <c r="D126" s="183"/>
      <c r="E126" s="183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84"/>
      <c r="AH126" s="184"/>
      <c r="AI126" s="184"/>
      <c r="AJ126" s="184"/>
      <c r="AK126" s="184"/>
      <c r="AL126" s="183"/>
      <c r="AM126" s="183"/>
      <c r="AN126" s="185"/>
      <c r="AO126" s="185"/>
    </row>
    <row r="127" spans="1:41">
      <c r="A127" s="184"/>
      <c r="B127" s="184"/>
      <c r="C127" s="183"/>
      <c r="D127" s="183"/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84"/>
      <c r="AH127" s="184"/>
      <c r="AI127" s="184"/>
      <c r="AJ127" s="184"/>
      <c r="AK127" s="184"/>
      <c r="AL127" s="183"/>
      <c r="AM127" s="183"/>
      <c r="AN127" s="185"/>
      <c r="AO127" s="185"/>
    </row>
    <row r="128" spans="1:41">
      <c r="A128" s="184"/>
      <c r="B128" s="184"/>
      <c r="C128" s="183"/>
      <c r="D128" s="183"/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4"/>
      <c r="U128" s="184"/>
      <c r="V128" s="184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84"/>
      <c r="AH128" s="184"/>
      <c r="AI128" s="184"/>
      <c r="AJ128" s="184"/>
      <c r="AK128" s="184"/>
      <c r="AL128" s="183"/>
      <c r="AM128" s="183"/>
      <c r="AN128" s="185"/>
      <c r="AO128" s="185"/>
    </row>
    <row r="129" spans="1:41">
      <c r="A129" s="184"/>
      <c r="B129" s="184"/>
      <c r="C129" s="183"/>
      <c r="D129" s="183"/>
      <c r="E129" s="183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4"/>
      <c r="U129" s="184"/>
      <c r="V129" s="184"/>
      <c r="W129" s="184"/>
      <c r="X129" s="184"/>
      <c r="Y129" s="184"/>
      <c r="Z129" s="184"/>
      <c r="AA129" s="184"/>
      <c r="AB129" s="184"/>
      <c r="AC129" s="184"/>
      <c r="AD129" s="184"/>
      <c r="AE129" s="184"/>
      <c r="AF129" s="184"/>
      <c r="AG129" s="184"/>
      <c r="AH129" s="184"/>
      <c r="AI129" s="184"/>
      <c r="AJ129" s="184"/>
      <c r="AK129" s="184"/>
      <c r="AL129" s="183"/>
      <c r="AM129" s="183"/>
      <c r="AN129" s="185"/>
      <c r="AO129" s="185"/>
    </row>
    <row r="130" spans="1:41">
      <c r="A130" s="184"/>
      <c r="B130" s="184"/>
      <c r="C130" s="183"/>
      <c r="D130" s="183"/>
      <c r="E130" s="183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84"/>
      <c r="AH130" s="184"/>
      <c r="AI130" s="184"/>
      <c r="AJ130" s="184"/>
      <c r="AK130" s="184"/>
      <c r="AL130" s="183"/>
      <c r="AM130" s="183"/>
      <c r="AN130" s="185"/>
      <c r="AO130" s="185"/>
    </row>
    <row r="131" spans="1:41">
      <c r="A131" s="184"/>
      <c r="B131" s="184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4"/>
      <c r="AG131" s="184"/>
      <c r="AH131" s="184"/>
      <c r="AI131" s="184"/>
      <c r="AJ131" s="184"/>
      <c r="AK131" s="184"/>
      <c r="AL131" s="183"/>
      <c r="AM131" s="183"/>
      <c r="AN131" s="185"/>
      <c r="AO131" s="185"/>
    </row>
    <row r="132" spans="1:41">
      <c r="A132" s="184"/>
      <c r="B132" s="184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  <c r="AL132" s="183"/>
      <c r="AM132" s="183"/>
      <c r="AN132" s="185"/>
      <c r="AO132" s="185"/>
    </row>
    <row r="133" spans="1:41">
      <c r="A133" s="184"/>
      <c r="B133" s="184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84"/>
      <c r="AH133" s="184"/>
      <c r="AI133" s="184"/>
      <c r="AJ133" s="184"/>
      <c r="AK133" s="184"/>
      <c r="AL133" s="183"/>
      <c r="AM133" s="183"/>
      <c r="AN133" s="185"/>
      <c r="AO133" s="185"/>
    </row>
    <row r="134" spans="1:41">
      <c r="A134" s="184"/>
      <c r="B134" s="184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84"/>
      <c r="AH134" s="184"/>
      <c r="AI134" s="184"/>
      <c r="AJ134" s="184"/>
      <c r="AK134" s="184"/>
      <c r="AL134" s="183"/>
      <c r="AM134" s="183"/>
      <c r="AN134" s="185"/>
      <c r="AO134" s="185"/>
    </row>
    <row r="135" spans="1:41">
      <c r="A135" s="184"/>
      <c r="B135" s="184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84"/>
      <c r="AH135" s="184"/>
      <c r="AI135" s="184"/>
      <c r="AJ135" s="184"/>
      <c r="AK135" s="184"/>
      <c r="AL135" s="183"/>
      <c r="AM135" s="183"/>
      <c r="AN135" s="185"/>
      <c r="AO135" s="185"/>
    </row>
    <row r="136" spans="1:41">
      <c r="A136" s="184"/>
      <c r="B136" s="184"/>
      <c r="C136" s="183"/>
      <c r="D136" s="183"/>
      <c r="E136" s="183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3"/>
      <c r="AM136" s="183"/>
      <c r="AN136" s="185"/>
      <c r="AO136" s="185"/>
    </row>
    <row r="137" spans="1:41">
      <c r="A137" s="184"/>
      <c r="B137" s="184"/>
      <c r="C137" s="183"/>
      <c r="D137" s="183"/>
      <c r="E137" s="183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84"/>
      <c r="AH137" s="184"/>
      <c r="AI137" s="184"/>
      <c r="AJ137" s="184"/>
      <c r="AK137" s="184"/>
      <c r="AL137" s="183"/>
      <c r="AM137" s="183"/>
      <c r="AN137" s="185"/>
      <c r="AO137" s="185"/>
    </row>
    <row r="138" spans="1:41">
      <c r="A138" s="184"/>
      <c r="B138" s="184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  <c r="AL138" s="183"/>
      <c r="AM138" s="183"/>
      <c r="AN138" s="185"/>
      <c r="AO138" s="185"/>
    </row>
    <row r="139" spans="1:41">
      <c r="A139" s="184"/>
      <c r="B139" s="184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  <c r="AL139" s="183"/>
      <c r="AM139" s="183"/>
      <c r="AN139" s="185"/>
      <c r="AO139" s="185"/>
    </row>
    <row r="140" spans="1:41">
      <c r="A140" s="184"/>
      <c r="B140" s="184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3"/>
      <c r="AM140" s="183"/>
      <c r="AN140" s="185"/>
      <c r="AO140" s="185"/>
    </row>
    <row r="141" spans="1:41">
      <c r="A141" s="184"/>
      <c r="B141" s="184"/>
      <c r="C141" s="183"/>
      <c r="D141" s="183"/>
      <c r="E141" s="183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3"/>
      <c r="AM141" s="183"/>
      <c r="AN141" s="185"/>
      <c r="AO141" s="185"/>
    </row>
    <row r="142" spans="1:41">
      <c r="A142" s="184"/>
      <c r="B142" s="184"/>
      <c r="C142" s="183"/>
      <c r="D142" s="183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4"/>
      <c r="AG142" s="184"/>
      <c r="AH142" s="184"/>
      <c r="AI142" s="184"/>
      <c r="AJ142" s="184"/>
      <c r="AK142" s="184"/>
      <c r="AL142" s="183"/>
      <c r="AM142" s="183"/>
      <c r="AN142" s="185"/>
      <c r="AO142" s="185"/>
    </row>
    <row r="143" spans="1:41">
      <c r="A143" s="184"/>
      <c r="B143" s="184"/>
      <c r="C143" s="183"/>
      <c r="D143" s="183"/>
      <c r="E143" s="183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84"/>
      <c r="AH143" s="184"/>
      <c r="AI143" s="184"/>
      <c r="AJ143" s="184"/>
      <c r="AK143" s="184"/>
      <c r="AL143" s="183"/>
      <c r="AM143" s="183"/>
      <c r="AN143" s="185"/>
      <c r="AO143" s="185"/>
    </row>
    <row r="144" spans="1:41">
      <c r="A144" s="184"/>
      <c r="B144" s="184"/>
      <c r="C144" s="183"/>
      <c r="D144" s="183"/>
      <c r="E144" s="183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84"/>
      <c r="AH144" s="184"/>
      <c r="AI144" s="184"/>
      <c r="AJ144" s="184"/>
      <c r="AK144" s="184"/>
      <c r="AL144" s="183"/>
      <c r="AM144" s="183"/>
      <c r="AN144" s="185"/>
      <c r="AO144" s="185"/>
    </row>
    <row r="145" spans="1:41">
      <c r="A145" s="184"/>
      <c r="B145" s="184"/>
      <c r="C145" s="183"/>
      <c r="D145" s="183"/>
      <c r="E145" s="183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84"/>
      <c r="AH145" s="184"/>
      <c r="AI145" s="184"/>
      <c r="AJ145" s="184"/>
      <c r="AK145" s="184"/>
      <c r="AL145" s="183"/>
      <c r="AM145" s="183"/>
      <c r="AN145" s="185"/>
      <c r="AO145" s="185"/>
    </row>
    <row r="146" spans="1:41">
      <c r="A146" s="184"/>
      <c r="B146" s="184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84"/>
      <c r="AH146" s="184"/>
      <c r="AI146" s="184"/>
      <c r="AJ146" s="184"/>
      <c r="AK146" s="184"/>
      <c r="AL146" s="183"/>
      <c r="AM146" s="183"/>
      <c r="AN146" s="185"/>
      <c r="AO146" s="185"/>
    </row>
    <row r="147" spans="1:41">
      <c r="A147" s="184"/>
      <c r="B147" s="184"/>
      <c r="C147" s="183"/>
      <c r="D147" s="183"/>
      <c r="E147" s="183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  <c r="AL147" s="183"/>
      <c r="AM147" s="183"/>
      <c r="AN147" s="185"/>
      <c r="AO147" s="185"/>
    </row>
    <row r="148" spans="1:41">
      <c r="A148" s="184"/>
      <c r="B148" s="184"/>
      <c r="C148" s="183"/>
      <c r="D148" s="183"/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3"/>
      <c r="AM148" s="183"/>
      <c r="AN148" s="185"/>
      <c r="AO148" s="185"/>
    </row>
    <row r="149" spans="1:41">
      <c r="A149" s="184"/>
      <c r="B149" s="184"/>
      <c r="C149" s="183"/>
      <c r="D149" s="183"/>
      <c r="E149" s="183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84"/>
      <c r="AH149" s="184"/>
      <c r="AI149" s="184"/>
      <c r="AJ149" s="184"/>
      <c r="AK149" s="184"/>
      <c r="AL149" s="183"/>
      <c r="AM149" s="183"/>
      <c r="AN149" s="185"/>
      <c r="AO149" s="185"/>
    </row>
    <row r="150" spans="1:41">
      <c r="A150" s="184"/>
      <c r="B150" s="184"/>
      <c r="C150" s="183"/>
      <c r="D150" s="183"/>
      <c r="E150" s="183"/>
      <c r="F150" s="183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  <c r="AL150" s="183"/>
      <c r="AM150" s="183"/>
      <c r="AN150" s="185"/>
      <c r="AO150" s="185"/>
    </row>
    <row r="151" spans="1:41">
      <c r="A151" s="184"/>
      <c r="B151" s="184"/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4"/>
      <c r="AG151" s="184"/>
      <c r="AH151" s="184"/>
      <c r="AI151" s="184"/>
      <c r="AJ151" s="184"/>
      <c r="AK151" s="184"/>
      <c r="AL151" s="183"/>
      <c r="AM151" s="183"/>
      <c r="AN151" s="185"/>
      <c r="AO151" s="185"/>
    </row>
    <row r="152" spans="1:41">
      <c r="A152" s="184"/>
      <c r="B152" s="184"/>
      <c r="C152" s="183"/>
      <c r="D152" s="183"/>
      <c r="E152" s="183"/>
      <c r="F152" s="183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84"/>
      <c r="AH152" s="184"/>
      <c r="AI152" s="184"/>
      <c r="AJ152" s="184"/>
      <c r="AK152" s="184"/>
      <c r="AL152" s="183"/>
      <c r="AM152" s="183"/>
      <c r="AN152" s="185"/>
      <c r="AO152" s="185"/>
    </row>
    <row r="153" spans="1:41">
      <c r="A153" s="184"/>
      <c r="B153" s="184"/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84"/>
      <c r="AH153" s="184"/>
      <c r="AI153" s="184"/>
      <c r="AJ153" s="184"/>
      <c r="AK153" s="184"/>
      <c r="AL153" s="183"/>
      <c r="AM153" s="183"/>
      <c r="AN153" s="185"/>
      <c r="AO153" s="185"/>
    </row>
    <row r="154" spans="1:41">
      <c r="A154" s="184"/>
      <c r="B154" s="184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184"/>
      <c r="AK154" s="184"/>
      <c r="AL154" s="183"/>
      <c r="AM154" s="183"/>
      <c r="AN154" s="185"/>
      <c r="AO154" s="185"/>
    </row>
    <row r="155" spans="1:41">
      <c r="A155" s="184"/>
      <c r="B155" s="184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3"/>
      <c r="AM155" s="183"/>
      <c r="AN155" s="185"/>
      <c r="AO155" s="185"/>
    </row>
    <row r="156" spans="1:41">
      <c r="A156" s="184"/>
      <c r="B156" s="184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3"/>
      <c r="AM156" s="183"/>
      <c r="AN156" s="185"/>
      <c r="AO156" s="185"/>
    </row>
    <row r="157" spans="1:41">
      <c r="A157" s="184"/>
      <c r="B157" s="184"/>
      <c r="C157" s="183"/>
      <c r="D157" s="183"/>
      <c r="E157" s="183"/>
      <c r="F157" s="183"/>
      <c r="G157" s="183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3"/>
      <c r="AM157" s="183"/>
      <c r="AN157" s="185"/>
      <c r="AO157" s="185"/>
    </row>
    <row r="158" spans="1:41">
      <c r="A158" s="184"/>
      <c r="B158" s="184"/>
      <c r="C158" s="183"/>
      <c r="D158" s="183"/>
      <c r="E158" s="183"/>
      <c r="F158" s="183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3"/>
      <c r="AM158" s="183"/>
      <c r="AN158" s="185"/>
      <c r="AO158" s="185"/>
    </row>
    <row r="159" spans="1:41">
      <c r="A159" s="184"/>
      <c r="B159" s="184"/>
      <c r="C159" s="183"/>
      <c r="D159" s="183"/>
      <c r="E159" s="183"/>
      <c r="F159" s="183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3"/>
      <c r="AM159" s="183"/>
      <c r="AN159" s="185"/>
      <c r="AO159" s="185"/>
    </row>
    <row r="160" spans="1:41">
      <c r="A160" s="184"/>
      <c r="B160" s="184"/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3"/>
      <c r="AM160" s="183"/>
      <c r="AN160" s="185"/>
      <c r="AO160" s="185"/>
    </row>
    <row r="161" spans="1:41">
      <c r="A161" s="184"/>
      <c r="B161" s="184"/>
      <c r="C161" s="183"/>
      <c r="D161" s="183"/>
      <c r="E161" s="183"/>
      <c r="F161" s="183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3"/>
      <c r="AM161" s="183"/>
      <c r="AN161" s="185"/>
      <c r="AO161" s="185"/>
    </row>
    <row r="162" spans="1:41">
      <c r="A162" s="184"/>
      <c r="B162" s="184"/>
      <c r="C162" s="183"/>
      <c r="D162" s="183"/>
      <c r="E162" s="183"/>
      <c r="F162" s="183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3"/>
      <c r="AM162" s="183"/>
      <c r="AN162" s="185"/>
      <c r="AO162" s="185"/>
    </row>
    <row r="163" spans="1:41">
      <c r="A163" s="184"/>
      <c r="B163" s="184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3"/>
      <c r="AM163" s="183"/>
      <c r="AN163" s="185"/>
      <c r="AO163" s="185"/>
    </row>
    <row r="164" spans="1:41">
      <c r="A164" s="184"/>
      <c r="B164" s="184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3"/>
      <c r="AM164" s="183"/>
      <c r="AN164" s="185"/>
      <c r="AO164" s="185"/>
    </row>
    <row r="165" spans="1:41">
      <c r="A165" s="184"/>
      <c r="B165" s="184"/>
      <c r="C165" s="183"/>
      <c r="D165" s="183"/>
      <c r="E165" s="183"/>
      <c r="F165" s="183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4"/>
      <c r="U165" s="184"/>
      <c r="V165" s="184"/>
      <c r="W165" s="184"/>
      <c r="X165" s="184"/>
      <c r="Y165" s="184"/>
      <c r="Z165" s="184"/>
      <c r="AA165" s="184"/>
      <c r="AB165" s="184"/>
      <c r="AC165" s="184"/>
      <c r="AD165" s="184"/>
      <c r="AE165" s="184"/>
      <c r="AF165" s="184"/>
      <c r="AG165" s="184"/>
      <c r="AH165" s="184"/>
      <c r="AI165" s="184"/>
      <c r="AJ165" s="184"/>
      <c r="AK165" s="184"/>
      <c r="AL165" s="183"/>
      <c r="AM165" s="183"/>
      <c r="AN165" s="185"/>
      <c r="AO165" s="185"/>
    </row>
    <row r="166" spans="1:41">
      <c r="A166" s="184"/>
      <c r="B166" s="184"/>
      <c r="C166" s="183"/>
      <c r="D166" s="183"/>
      <c r="E166" s="183"/>
      <c r="F166" s="183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4"/>
      <c r="U166" s="184"/>
      <c r="V166" s="184"/>
      <c r="W166" s="184"/>
      <c r="X166" s="184"/>
      <c r="Y166" s="184"/>
      <c r="Z166" s="184"/>
      <c r="AA166" s="184"/>
      <c r="AB166" s="184"/>
      <c r="AC166" s="184"/>
      <c r="AD166" s="184"/>
      <c r="AE166" s="184"/>
      <c r="AF166" s="184"/>
      <c r="AG166" s="184"/>
      <c r="AH166" s="184"/>
      <c r="AI166" s="184"/>
      <c r="AJ166" s="184"/>
      <c r="AK166" s="184"/>
      <c r="AL166" s="183"/>
      <c r="AM166" s="183"/>
      <c r="AN166" s="185"/>
      <c r="AO166" s="185"/>
    </row>
    <row r="167" spans="1:41">
      <c r="A167" s="184"/>
      <c r="B167" s="184"/>
      <c r="C167" s="183"/>
      <c r="D167" s="183"/>
      <c r="E167" s="183"/>
      <c r="F167" s="183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4"/>
      <c r="U167" s="184"/>
      <c r="V167" s="184"/>
      <c r="W167" s="184"/>
      <c r="X167" s="184"/>
      <c r="Y167" s="184"/>
      <c r="Z167" s="184"/>
      <c r="AA167" s="184"/>
      <c r="AB167" s="184"/>
      <c r="AC167" s="184"/>
      <c r="AD167" s="184"/>
      <c r="AE167" s="184"/>
      <c r="AF167" s="184"/>
      <c r="AG167" s="184"/>
      <c r="AH167" s="184"/>
      <c r="AI167" s="184"/>
      <c r="AJ167" s="184"/>
      <c r="AK167" s="184"/>
      <c r="AL167" s="183"/>
      <c r="AM167" s="183"/>
      <c r="AN167" s="185"/>
      <c r="AO167" s="185"/>
    </row>
    <row r="168" spans="1:41">
      <c r="A168" s="184"/>
      <c r="B168" s="184"/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4"/>
      <c r="U168" s="184"/>
      <c r="V168" s="184"/>
      <c r="W168" s="184"/>
      <c r="X168" s="184"/>
      <c r="Y168" s="184"/>
      <c r="Z168" s="184"/>
      <c r="AA168" s="184"/>
      <c r="AB168" s="184"/>
      <c r="AC168" s="184"/>
      <c r="AD168" s="184"/>
      <c r="AE168" s="184"/>
      <c r="AF168" s="184"/>
      <c r="AG168" s="184"/>
      <c r="AH168" s="184"/>
      <c r="AI168" s="184"/>
      <c r="AJ168" s="184"/>
      <c r="AK168" s="184"/>
      <c r="AL168" s="183"/>
      <c r="AM168" s="183"/>
      <c r="AN168" s="185"/>
      <c r="AO168" s="185"/>
    </row>
    <row r="169" spans="1:41">
      <c r="A169" s="184"/>
      <c r="B169" s="184"/>
      <c r="C169" s="183"/>
      <c r="D169" s="183"/>
      <c r="E169" s="183"/>
      <c r="F169" s="183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4"/>
      <c r="U169" s="184"/>
      <c r="V169" s="184"/>
      <c r="W169" s="184"/>
      <c r="X169" s="184"/>
      <c r="Y169" s="184"/>
      <c r="Z169" s="184"/>
      <c r="AA169" s="184"/>
      <c r="AB169" s="184"/>
      <c r="AC169" s="184"/>
      <c r="AD169" s="184"/>
      <c r="AE169" s="184"/>
      <c r="AF169" s="184"/>
      <c r="AG169" s="184"/>
      <c r="AH169" s="184"/>
      <c r="AI169" s="184"/>
      <c r="AJ169" s="184"/>
      <c r="AK169" s="184"/>
      <c r="AL169" s="183"/>
      <c r="AM169" s="183"/>
      <c r="AN169" s="185"/>
      <c r="AO169" s="185"/>
    </row>
    <row r="170" spans="1:41">
      <c r="A170" s="184"/>
      <c r="B170" s="184"/>
      <c r="C170" s="183"/>
      <c r="D170" s="183"/>
      <c r="E170" s="183"/>
      <c r="F170" s="183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4"/>
      <c r="U170" s="184"/>
      <c r="V170" s="184"/>
      <c r="W170" s="184"/>
      <c r="X170" s="184"/>
      <c r="Y170" s="184"/>
      <c r="Z170" s="184"/>
      <c r="AA170" s="184"/>
      <c r="AB170" s="184"/>
      <c r="AC170" s="184"/>
      <c r="AD170" s="184"/>
      <c r="AE170" s="184"/>
      <c r="AF170" s="184"/>
      <c r="AG170" s="184"/>
      <c r="AH170" s="184"/>
      <c r="AI170" s="184"/>
      <c r="AJ170" s="184"/>
      <c r="AK170" s="184"/>
      <c r="AL170" s="183"/>
      <c r="AM170" s="183"/>
      <c r="AN170" s="185"/>
      <c r="AO170" s="185"/>
    </row>
    <row r="171" spans="1:41">
      <c r="A171" s="184"/>
      <c r="B171" s="184"/>
      <c r="C171" s="183"/>
      <c r="D171" s="183"/>
      <c r="E171" s="183"/>
      <c r="F171" s="183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4"/>
      <c r="U171" s="184"/>
      <c r="V171" s="184"/>
      <c r="W171" s="184"/>
      <c r="X171" s="184"/>
      <c r="Y171" s="184"/>
      <c r="Z171" s="184"/>
      <c r="AA171" s="184"/>
      <c r="AB171" s="184"/>
      <c r="AC171" s="184"/>
      <c r="AD171" s="184"/>
      <c r="AE171" s="184"/>
      <c r="AF171" s="184"/>
      <c r="AG171" s="184"/>
      <c r="AH171" s="184"/>
      <c r="AI171" s="184"/>
      <c r="AJ171" s="184"/>
      <c r="AK171" s="184"/>
      <c r="AL171" s="183"/>
      <c r="AM171" s="183"/>
      <c r="AN171" s="185"/>
      <c r="AO171" s="185"/>
    </row>
    <row r="172" spans="1:41">
      <c r="A172" s="184"/>
      <c r="B172" s="184"/>
      <c r="C172" s="183"/>
      <c r="D172" s="183"/>
      <c r="E172" s="183"/>
      <c r="F172" s="183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3"/>
      <c r="AM172" s="183"/>
      <c r="AN172" s="185"/>
      <c r="AO172" s="185"/>
    </row>
    <row r="173" spans="1:41">
      <c r="A173" s="184"/>
      <c r="B173" s="184"/>
      <c r="C173" s="183"/>
      <c r="D173" s="183"/>
      <c r="E173" s="183"/>
      <c r="F173" s="183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84"/>
      <c r="AH173" s="184"/>
      <c r="AI173" s="184"/>
      <c r="AJ173" s="184"/>
      <c r="AK173" s="184"/>
      <c r="AL173" s="183"/>
      <c r="AM173" s="183"/>
      <c r="AN173" s="185"/>
      <c r="AO173" s="185"/>
    </row>
    <row r="174" spans="1:41">
      <c r="A174" s="184"/>
      <c r="B174" s="184"/>
      <c r="C174" s="183"/>
      <c r="D174" s="183"/>
      <c r="E174" s="183"/>
      <c r="F174" s="183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3"/>
      <c r="AM174" s="183"/>
      <c r="AN174" s="185"/>
      <c r="AO174" s="185"/>
    </row>
    <row r="175" spans="1:41">
      <c r="A175" s="184"/>
      <c r="B175" s="184"/>
      <c r="C175" s="183"/>
      <c r="D175" s="183"/>
      <c r="E175" s="183"/>
      <c r="F175" s="183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4"/>
      <c r="U175" s="184"/>
      <c r="V175" s="184"/>
      <c r="W175" s="184"/>
      <c r="X175" s="184"/>
      <c r="Y175" s="184"/>
      <c r="Z175" s="184"/>
      <c r="AA175" s="184"/>
      <c r="AB175" s="184"/>
      <c r="AC175" s="184"/>
      <c r="AD175" s="184"/>
      <c r="AE175" s="184"/>
      <c r="AF175" s="184"/>
      <c r="AG175" s="184"/>
      <c r="AH175" s="184"/>
      <c r="AI175" s="184"/>
      <c r="AJ175" s="184"/>
      <c r="AK175" s="184"/>
      <c r="AL175" s="183"/>
      <c r="AM175" s="183"/>
      <c r="AN175" s="185"/>
      <c r="AO175" s="185"/>
    </row>
    <row r="176" spans="1:41">
      <c r="A176" s="184"/>
      <c r="B176" s="184"/>
      <c r="C176" s="183"/>
      <c r="D176" s="183"/>
      <c r="E176" s="183"/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4"/>
      <c r="U176" s="184"/>
      <c r="V176" s="184"/>
      <c r="W176" s="184"/>
      <c r="X176" s="184"/>
      <c r="Y176" s="184"/>
      <c r="Z176" s="184"/>
      <c r="AA176" s="184"/>
      <c r="AB176" s="184"/>
      <c r="AC176" s="184"/>
      <c r="AD176" s="184"/>
      <c r="AE176" s="184"/>
      <c r="AF176" s="184"/>
      <c r="AG176" s="184"/>
      <c r="AH176" s="184"/>
      <c r="AI176" s="184"/>
      <c r="AJ176" s="184"/>
      <c r="AK176" s="184"/>
      <c r="AL176" s="183"/>
      <c r="AM176" s="183"/>
      <c r="AN176" s="185"/>
      <c r="AO176" s="185"/>
    </row>
    <row r="177" spans="1:41">
      <c r="A177" s="184"/>
      <c r="B177" s="184"/>
      <c r="C177" s="183"/>
      <c r="D177" s="183"/>
      <c r="E177" s="183"/>
      <c r="F177" s="183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4"/>
      <c r="U177" s="184"/>
      <c r="V177" s="184"/>
      <c r="W177" s="184"/>
      <c r="X177" s="184"/>
      <c r="Y177" s="184"/>
      <c r="Z177" s="184"/>
      <c r="AA177" s="184"/>
      <c r="AB177" s="184"/>
      <c r="AC177" s="184"/>
      <c r="AD177" s="184"/>
      <c r="AE177" s="184"/>
      <c r="AF177" s="184"/>
      <c r="AG177" s="184"/>
      <c r="AH177" s="184"/>
      <c r="AI177" s="184"/>
      <c r="AJ177" s="184"/>
      <c r="AK177" s="184"/>
      <c r="AL177" s="183"/>
      <c r="AM177" s="183"/>
      <c r="AN177" s="185"/>
      <c r="AO177" s="185"/>
    </row>
    <row r="178" spans="1:41">
      <c r="A178" s="184"/>
      <c r="B178" s="184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4"/>
      <c r="U178" s="184"/>
      <c r="V178" s="184"/>
      <c r="W178" s="184"/>
      <c r="X178" s="184"/>
      <c r="Y178" s="184"/>
      <c r="Z178" s="184"/>
      <c r="AA178" s="184"/>
      <c r="AB178" s="184"/>
      <c r="AC178" s="184"/>
      <c r="AD178" s="184"/>
      <c r="AE178" s="184"/>
      <c r="AF178" s="184"/>
      <c r="AG178" s="184"/>
      <c r="AH178" s="184"/>
      <c r="AI178" s="184"/>
      <c r="AJ178" s="184"/>
      <c r="AK178" s="184"/>
      <c r="AL178" s="183"/>
      <c r="AM178" s="183"/>
      <c r="AN178" s="185"/>
      <c r="AO178" s="185"/>
    </row>
    <row r="179" spans="1:41">
      <c r="A179" s="184"/>
      <c r="B179" s="184"/>
      <c r="C179" s="183"/>
      <c r="D179" s="183"/>
      <c r="E179" s="183"/>
      <c r="F179" s="183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4"/>
      <c r="U179" s="184"/>
      <c r="V179" s="184"/>
      <c r="W179" s="184"/>
      <c r="X179" s="184"/>
      <c r="Y179" s="184"/>
      <c r="Z179" s="184"/>
      <c r="AA179" s="184"/>
      <c r="AB179" s="184"/>
      <c r="AC179" s="184"/>
      <c r="AD179" s="184"/>
      <c r="AE179" s="184"/>
      <c r="AF179" s="184"/>
      <c r="AG179" s="184"/>
      <c r="AH179" s="184"/>
      <c r="AI179" s="184"/>
      <c r="AJ179" s="184"/>
      <c r="AK179" s="184"/>
      <c r="AL179" s="183"/>
      <c r="AM179" s="183"/>
      <c r="AN179" s="185"/>
      <c r="AO179" s="185"/>
    </row>
    <row r="180" spans="1:41">
      <c r="A180" s="184"/>
      <c r="B180" s="184"/>
      <c r="C180" s="183"/>
      <c r="D180" s="183"/>
      <c r="E180" s="183"/>
      <c r="F180" s="183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4"/>
      <c r="U180" s="184"/>
      <c r="V180" s="184"/>
      <c r="W180" s="184"/>
      <c r="X180" s="184"/>
      <c r="Y180" s="184"/>
      <c r="Z180" s="184"/>
      <c r="AA180" s="184"/>
      <c r="AB180" s="184"/>
      <c r="AC180" s="184"/>
      <c r="AD180" s="184"/>
      <c r="AE180" s="184"/>
      <c r="AF180" s="184"/>
      <c r="AG180" s="184"/>
      <c r="AH180" s="184"/>
      <c r="AI180" s="184"/>
      <c r="AJ180" s="184"/>
      <c r="AK180" s="184"/>
      <c r="AL180" s="183"/>
      <c r="AM180" s="183"/>
      <c r="AN180" s="185"/>
      <c r="AO180" s="185"/>
    </row>
    <row r="181" spans="1:41">
      <c r="A181" s="184"/>
      <c r="B181" s="184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4"/>
      <c r="U181" s="184"/>
      <c r="V181" s="184"/>
      <c r="W181" s="184"/>
      <c r="X181" s="184"/>
      <c r="Y181" s="184"/>
      <c r="Z181" s="184"/>
      <c r="AA181" s="184"/>
      <c r="AB181" s="184"/>
      <c r="AC181" s="184"/>
      <c r="AD181" s="184"/>
      <c r="AE181" s="184"/>
      <c r="AF181" s="184"/>
      <c r="AG181" s="184"/>
      <c r="AH181" s="184"/>
      <c r="AI181" s="184"/>
      <c r="AJ181" s="184"/>
      <c r="AK181" s="184"/>
      <c r="AL181" s="183"/>
      <c r="AM181" s="183"/>
      <c r="AN181" s="185"/>
      <c r="AO181" s="185"/>
    </row>
    <row r="182" spans="1:41">
      <c r="A182" s="184"/>
      <c r="B182" s="184"/>
      <c r="C182" s="183"/>
      <c r="D182" s="183"/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4"/>
      <c r="U182" s="184"/>
      <c r="V182" s="184"/>
      <c r="W182" s="184"/>
      <c r="X182" s="184"/>
      <c r="Y182" s="184"/>
      <c r="Z182" s="184"/>
      <c r="AA182" s="184"/>
      <c r="AB182" s="184"/>
      <c r="AC182" s="184"/>
      <c r="AD182" s="184"/>
      <c r="AE182" s="184"/>
      <c r="AF182" s="184"/>
      <c r="AG182" s="184"/>
      <c r="AH182" s="184"/>
      <c r="AI182" s="184"/>
      <c r="AJ182" s="184"/>
      <c r="AK182" s="184"/>
      <c r="AL182" s="183"/>
      <c r="AM182" s="183"/>
      <c r="AN182" s="185"/>
      <c r="AO182" s="185"/>
    </row>
    <row r="183" spans="1:41">
      <c r="A183" s="184"/>
      <c r="B183" s="184"/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4"/>
      <c r="U183" s="184"/>
      <c r="V183" s="184"/>
      <c r="W183" s="184"/>
      <c r="X183" s="184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184"/>
      <c r="AK183" s="184"/>
      <c r="AL183" s="183"/>
      <c r="AM183" s="183"/>
      <c r="AN183" s="185"/>
      <c r="AO183" s="185"/>
    </row>
    <row r="184" spans="1:41">
      <c r="A184" s="184"/>
      <c r="B184" s="184"/>
      <c r="C184" s="183"/>
      <c r="D184" s="183"/>
      <c r="E184" s="183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4"/>
      <c r="U184" s="184"/>
      <c r="V184" s="184"/>
      <c r="W184" s="184"/>
      <c r="X184" s="184"/>
      <c r="Y184" s="184"/>
      <c r="Z184" s="184"/>
      <c r="AA184" s="184"/>
      <c r="AB184" s="184"/>
      <c r="AC184" s="184"/>
      <c r="AD184" s="184"/>
      <c r="AE184" s="184"/>
      <c r="AF184" s="184"/>
      <c r="AG184" s="184"/>
      <c r="AH184" s="184"/>
      <c r="AI184" s="184"/>
      <c r="AJ184" s="184"/>
      <c r="AK184" s="184"/>
      <c r="AL184" s="183"/>
      <c r="AM184" s="183"/>
      <c r="AN184" s="185"/>
      <c r="AO184" s="185"/>
    </row>
    <row r="185" spans="1:41">
      <c r="A185" s="184"/>
      <c r="B185" s="184"/>
      <c r="C185" s="183"/>
      <c r="D185" s="183"/>
      <c r="E185" s="183"/>
      <c r="F185" s="183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4"/>
      <c r="U185" s="184"/>
      <c r="V185" s="184"/>
      <c r="W185" s="184"/>
      <c r="X185" s="184"/>
      <c r="Y185" s="184"/>
      <c r="Z185" s="184"/>
      <c r="AA185" s="184"/>
      <c r="AB185" s="184"/>
      <c r="AC185" s="184"/>
      <c r="AD185" s="184"/>
      <c r="AE185" s="184"/>
      <c r="AF185" s="184"/>
      <c r="AG185" s="184"/>
      <c r="AH185" s="184"/>
      <c r="AI185" s="184"/>
      <c r="AJ185" s="184"/>
      <c r="AK185" s="184"/>
      <c r="AL185" s="183"/>
      <c r="AM185" s="183"/>
      <c r="AN185" s="185"/>
      <c r="AO185" s="185"/>
    </row>
    <row r="186" spans="1:41">
      <c r="A186" s="184"/>
      <c r="B186" s="184"/>
      <c r="C186" s="183"/>
      <c r="D186" s="183"/>
      <c r="E186" s="183"/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4"/>
      <c r="U186" s="184"/>
      <c r="V186" s="184"/>
      <c r="W186" s="184"/>
      <c r="X186" s="184"/>
      <c r="Y186" s="184"/>
      <c r="Z186" s="184"/>
      <c r="AA186" s="184"/>
      <c r="AB186" s="184"/>
      <c r="AC186" s="184"/>
      <c r="AD186" s="184"/>
      <c r="AE186" s="184"/>
      <c r="AF186" s="184"/>
      <c r="AG186" s="184"/>
      <c r="AH186" s="184"/>
      <c r="AI186" s="184"/>
      <c r="AJ186" s="184"/>
      <c r="AK186" s="184"/>
      <c r="AL186" s="183"/>
      <c r="AM186" s="183"/>
      <c r="AN186" s="185"/>
      <c r="AO186" s="185"/>
    </row>
    <row r="187" spans="1:41">
      <c r="A187" s="184"/>
      <c r="B187" s="184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4"/>
      <c r="U187" s="184"/>
      <c r="V187" s="184"/>
      <c r="W187" s="184"/>
      <c r="X187" s="184"/>
      <c r="Y187" s="184"/>
      <c r="Z187" s="184"/>
      <c r="AA187" s="184"/>
      <c r="AB187" s="184"/>
      <c r="AC187" s="184"/>
      <c r="AD187" s="184"/>
      <c r="AE187" s="184"/>
      <c r="AF187" s="184"/>
      <c r="AG187" s="184"/>
      <c r="AH187" s="184"/>
      <c r="AI187" s="184"/>
      <c r="AJ187" s="184"/>
      <c r="AK187" s="184"/>
      <c r="AL187" s="183"/>
      <c r="AM187" s="183"/>
      <c r="AN187" s="185"/>
      <c r="AO187" s="185"/>
    </row>
    <row r="188" spans="1:41">
      <c r="A188" s="184"/>
      <c r="B188" s="184"/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4"/>
      <c r="U188" s="184"/>
      <c r="V188" s="184"/>
      <c r="W188" s="184"/>
      <c r="X188" s="184"/>
      <c r="Y188" s="184"/>
      <c r="Z188" s="184"/>
      <c r="AA188" s="184"/>
      <c r="AB188" s="184"/>
      <c r="AC188" s="184"/>
      <c r="AD188" s="184"/>
      <c r="AE188" s="184"/>
      <c r="AF188" s="184"/>
      <c r="AG188" s="184"/>
      <c r="AH188" s="184"/>
      <c r="AI188" s="184"/>
      <c r="AJ188" s="184"/>
      <c r="AK188" s="184"/>
      <c r="AL188" s="183"/>
      <c r="AM188" s="183"/>
      <c r="AN188" s="185"/>
      <c r="AO188" s="185"/>
    </row>
    <row r="189" spans="1:41">
      <c r="A189" s="184"/>
      <c r="B189" s="184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4"/>
      <c r="U189" s="184"/>
      <c r="V189" s="184"/>
      <c r="W189" s="184"/>
      <c r="X189" s="184"/>
      <c r="Y189" s="184"/>
      <c r="Z189" s="184"/>
      <c r="AA189" s="184"/>
      <c r="AB189" s="184"/>
      <c r="AC189" s="184"/>
      <c r="AD189" s="184"/>
      <c r="AE189" s="184"/>
      <c r="AF189" s="184"/>
      <c r="AG189" s="184"/>
      <c r="AH189" s="184"/>
      <c r="AI189" s="184"/>
      <c r="AJ189" s="184"/>
      <c r="AK189" s="184"/>
      <c r="AL189" s="183"/>
      <c r="AM189" s="183"/>
      <c r="AN189" s="185"/>
      <c r="AO189" s="185"/>
    </row>
    <row r="190" spans="1:41">
      <c r="A190" s="184"/>
      <c r="B190" s="184"/>
      <c r="C190" s="183"/>
      <c r="D190" s="183"/>
      <c r="E190" s="183"/>
      <c r="F190" s="183"/>
      <c r="G190" s="183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4"/>
      <c r="U190" s="184"/>
      <c r="V190" s="184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84"/>
      <c r="AH190" s="184"/>
      <c r="AI190" s="184"/>
      <c r="AJ190" s="184"/>
      <c r="AK190" s="184"/>
      <c r="AL190" s="183"/>
      <c r="AM190" s="183"/>
      <c r="AN190" s="185"/>
      <c r="AO190" s="185"/>
    </row>
    <row r="191" spans="1:41">
      <c r="A191" s="184"/>
      <c r="B191" s="184"/>
      <c r="C191" s="183"/>
      <c r="D191" s="183"/>
      <c r="E191" s="183"/>
      <c r="F191" s="183"/>
      <c r="G191" s="183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4"/>
      <c r="U191" s="184"/>
      <c r="V191" s="18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84"/>
      <c r="AH191" s="184"/>
      <c r="AI191" s="184"/>
      <c r="AJ191" s="184"/>
      <c r="AK191" s="184"/>
      <c r="AL191" s="183"/>
      <c r="AM191" s="183"/>
      <c r="AN191" s="185"/>
      <c r="AO191" s="185"/>
    </row>
    <row r="192" spans="1:41">
      <c r="A192" s="184"/>
      <c r="B192" s="184"/>
      <c r="C192" s="183"/>
      <c r="D192" s="183"/>
      <c r="E192" s="183"/>
      <c r="F192" s="183"/>
      <c r="G192" s="183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4"/>
      <c r="U192" s="184"/>
      <c r="V192" s="184"/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84"/>
      <c r="AH192" s="184"/>
      <c r="AI192" s="184"/>
      <c r="AJ192" s="184"/>
      <c r="AK192" s="184"/>
      <c r="AL192" s="183"/>
      <c r="AM192" s="183"/>
      <c r="AN192" s="185"/>
      <c r="AO192" s="185"/>
    </row>
    <row r="193" spans="1:41">
      <c r="A193" s="184"/>
      <c r="B193" s="184"/>
      <c r="C193" s="183"/>
      <c r="D193" s="183"/>
      <c r="E193" s="183"/>
      <c r="F193" s="183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4"/>
      <c r="U193" s="184"/>
      <c r="V193" s="184"/>
      <c r="W193" s="184"/>
      <c r="X193" s="184"/>
      <c r="Y193" s="184"/>
      <c r="Z193" s="184"/>
      <c r="AA193" s="184"/>
      <c r="AB193" s="184"/>
      <c r="AC193" s="184"/>
      <c r="AD193" s="184"/>
      <c r="AE193" s="184"/>
      <c r="AF193" s="184"/>
      <c r="AG193" s="184"/>
      <c r="AH193" s="184"/>
      <c r="AI193" s="184"/>
      <c r="AJ193" s="184"/>
      <c r="AK193" s="184"/>
      <c r="AL193" s="183"/>
      <c r="AM193" s="183"/>
      <c r="AN193" s="185"/>
      <c r="AO193" s="185"/>
    </row>
    <row r="194" spans="1:41">
      <c r="A194" s="184"/>
      <c r="B194" s="184"/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4"/>
      <c r="U194" s="184"/>
      <c r="V194" s="184"/>
      <c r="W194" s="184"/>
      <c r="X194" s="184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184"/>
      <c r="AK194" s="184"/>
      <c r="AL194" s="183"/>
      <c r="AM194" s="183"/>
      <c r="AN194" s="185"/>
      <c r="AO194" s="185"/>
    </row>
    <row r="195" spans="1:41">
      <c r="A195" s="184"/>
      <c r="B195" s="184"/>
      <c r="C195" s="183"/>
      <c r="D195" s="183"/>
      <c r="E195" s="183"/>
      <c r="F195" s="183"/>
      <c r="G195" s="183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4"/>
      <c r="U195" s="184"/>
      <c r="V195" s="184"/>
      <c r="W195" s="184"/>
      <c r="X195" s="184"/>
      <c r="Y195" s="184"/>
      <c r="Z195" s="184"/>
      <c r="AA195" s="184"/>
      <c r="AB195" s="184"/>
      <c r="AC195" s="184"/>
      <c r="AD195" s="184"/>
      <c r="AE195" s="184"/>
      <c r="AF195" s="184"/>
      <c r="AG195" s="184"/>
      <c r="AH195" s="184"/>
      <c r="AI195" s="184"/>
      <c r="AJ195" s="184"/>
      <c r="AK195" s="184"/>
      <c r="AL195" s="183"/>
      <c r="AM195" s="183"/>
      <c r="AN195" s="185"/>
      <c r="AO195" s="185"/>
    </row>
    <row r="196" spans="1:41">
      <c r="A196" s="184"/>
      <c r="B196" s="184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4"/>
      <c r="U196" s="184"/>
      <c r="V196" s="184"/>
      <c r="W196" s="184"/>
      <c r="X196" s="184"/>
      <c r="Y196" s="184"/>
      <c r="Z196" s="184"/>
      <c r="AA196" s="184"/>
      <c r="AB196" s="184"/>
      <c r="AC196" s="184"/>
      <c r="AD196" s="184"/>
      <c r="AE196" s="184"/>
      <c r="AF196" s="184"/>
      <c r="AG196" s="184"/>
      <c r="AH196" s="184"/>
      <c r="AI196" s="184"/>
      <c r="AJ196" s="184"/>
      <c r="AK196" s="184"/>
      <c r="AL196" s="183"/>
      <c r="AM196" s="183"/>
      <c r="AN196" s="185"/>
      <c r="AO196" s="185"/>
    </row>
    <row r="197" spans="1:41">
      <c r="A197" s="184"/>
      <c r="B197" s="184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4"/>
      <c r="U197" s="184"/>
      <c r="V197" s="184"/>
      <c r="W197" s="184"/>
      <c r="X197" s="184"/>
      <c r="Y197" s="184"/>
      <c r="Z197" s="184"/>
      <c r="AA197" s="184"/>
      <c r="AB197" s="184"/>
      <c r="AC197" s="184"/>
      <c r="AD197" s="184"/>
      <c r="AE197" s="184"/>
      <c r="AF197" s="184"/>
      <c r="AG197" s="184"/>
      <c r="AH197" s="184"/>
      <c r="AI197" s="184"/>
      <c r="AJ197" s="184"/>
      <c r="AK197" s="184"/>
      <c r="AL197" s="183"/>
      <c r="AM197" s="183"/>
      <c r="AN197" s="185"/>
      <c r="AO197" s="185"/>
    </row>
    <row r="198" spans="1:41">
      <c r="A198" s="184"/>
      <c r="B198" s="184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3"/>
      <c r="AM198" s="183"/>
      <c r="AN198" s="185"/>
      <c r="AO198" s="185"/>
    </row>
    <row r="199" spans="1:41">
      <c r="A199" s="184"/>
      <c r="B199" s="184"/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4"/>
      <c r="U199" s="184"/>
      <c r="V199" s="184"/>
      <c r="W199" s="184"/>
      <c r="X199" s="184"/>
      <c r="Y199" s="184"/>
      <c r="Z199" s="184"/>
      <c r="AA199" s="184"/>
      <c r="AB199" s="184"/>
      <c r="AC199" s="184"/>
      <c r="AD199" s="184"/>
      <c r="AE199" s="184"/>
      <c r="AF199" s="184"/>
      <c r="AG199" s="184"/>
      <c r="AH199" s="184"/>
      <c r="AI199" s="184"/>
      <c r="AJ199" s="184"/>
      <c r="AK199" s="184"/>
      <c r="AL199" s="183"/>
      <c r="AM199" s="183"/>
      <c r="AN199" s="185"/>
      <c r="AO199" s="185"/>
    </row>
    <row r="200" spans="1:41">
      <c r="A200" s="184"/>
      <c r="B200" s="184"/>
      <c r="C200" s="183"/>
      <c r="D200" s="183"/>
      <c r="E200" s="183"/>
      <c r="F200" s="183"/>
      <c r="G200" s="183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4"/>
      <c r="U200" s="184"/>
      <c r="V200" s="184"/>
      <c r="W200" s="184"/>
      <c r="X200" s="184"/>
      <c r="Y200" s="184"/>
      <c r="Z200" s="184"/>
      <c r="AA200" s="184"/>
      <c r="AB200" s="184"/>
      <c r="AC200" s="184"/>
      <c r="AD200" s="184"/>
      <c r="AE200" s="184"/>
      <c r="AF200" s="184"/>
      <c r="AG200" s="184"/>
      <c r="AH200" s="184"/>
      <c r="AI200" s="184"/>
      <c r="AJ200" s="184"/>
      <c r="AK200" s="184"/>
      <c r="AL200" s="183"/>
      <c r="AM200" s="183"/>
      <c r="AN200" s="185"/>
      <c r="AO200" s="185"/>
    </row>
    <row r="201" spans="1:41">
      <c r="A201" s="184"/>
      <c r="B201" s="184"/>
      <c r="C201" s="183"/>
      <c r="D201" s="183"/>
      <c r="E201" s="183"/>
      <c r="F201" s="183"/>
      <c r="G201" s="183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4"/>
      <c r="U201" s="184"/>
      <c r="V201" s="184"/>
      <c r="W201" s="184"/>
      <c r="X201" s="184"/>
      <c r="Y201" s="184"/>
      <c r="Z201" s="184"/>
      <c r="AA201" s="184"/>
      <c r="AB201" s="184"/>
      <c r="AC201" s="184"/>
      <c r="AD201" s="184"/>
      <c r="AE201" s="184"/>
      <c r="AF201" s="184"/>
      <c r="AG201" s="184"/>
      <c r="AH201" s="184"/>
      <c r="AI201" s="184"/>
      <c r="AJ201" s="184"/>
      <c r="AK201" s="184"/>
      <c r="AL201" s="183"/>
      <c r="AM201" s="183"/>
      <c r="AN201" s="185"/>
      <c r="AO201" s="185"/>
    </row>
    <row r="202" spans="1:41">
      <c r="A202" s="184"/>
      <c r="B202" s="184"/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4"/>
      <c r="U202" s="184"/>
      <c r="V202" s="184"/>
      <c r="W202" s="184"/>
      <c r="X202" s="184"/>
      <c r="Y202" s="184"/>
      <c r="Z202" s="184"/>
      <c r="AA202" s="184"/>
      <c r="AB202" s="184"/>
      <c r="AC202" s="184"/>
      <c r="AD202" s="184"/>
      <c r="AE202" s="184"/>
      <c r="AF202" s="184"/>
      <c r="AG202" s="184"/>
      <c r="AH202" s="184"/>
      <c r="AI202" s="184"/>
      <c r="AJ202" s="184"/>
      <c r="AK202" s="184"/>
      <c r="AL202" s="183"/>
      <c r="AM202" s="183"/>
      <c r="AN202" s="185"/>
      <c r="AO202" s="185"/>
    </row>
    <row r="203" spans="1:41">
      <c r="A203" s="184"/>
      <c r="B203" s="184"/>
      <c r="C203" s="183"/>
      <c r="D203" s="183"/>
      <c r="E203" s="183"/>
      <c r="F203" s="183"/>
      <c r="G203" s="183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4"/>
      <c r="U203" s="184"/>
      <c r="V203" s="184"/>
      <c r="W203" s="184"/>
      <c r="X203" s="184"/>
      <c r="Y203" s="184"/>
      <c r="Z203" s="184"/>
      <c r="AA203" s="184"/>
      <c r="AB203" s="184"/>
      <c r="AC203" s="184"/>
      <c r="AD203" s="184"/>
      <c r="AE203" s="184"/>
      <c r="AF203" s="184"/>
      <c r="AG203" s="184"/>
      <c r="AH203" s="184"/>
      <c r="AI203" s="184"/>
      <c r="AJ203" s="184"/>
      <c r="AK203" s="184"/>
      <c r="AL203" s="183"/>
      <c r="AM203" s="183"/>
      <c r="AN203" s="185"/>
      <c r="AO203" s="185"/>
    </row>
    <row r="204" spans="1:41">
      <c r="A204" s="184"/>
      <c r="B204" s="184"/>
      <c r="C204" s="183"/>
      <c r="D204" s="183"/>
      <c r="E204" s="183"/>
      <c r="F204" s="183"/>
      <c r="G204" s="183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4"/>
      <c r="U204" s="184"/>
      <c r="V204" s="184"/>
      <c r="W204" s="184"/>
      <c r="X204" s="184"/>
      <c r="Y204" s="184"/>
      <c r="Z204" s="184"/>
      <c r="AA204" s="184"/>
      <c r="AB204" s="184"/>
      <c r="AC204" s="184"/>
      <c r="AD204" s="184"/>
      <c r="AE204" s="184"/>
      <c r="AF204" s="184"/>
      <c r="AG204" s="184"/>
      <c r="AH204" s="184"/>
      <c r="AI204" s="184"/>
      <c r="AJ204" s="184"/>
      <c r="AK204" s="184"/>
      <c r="AL204" s="183"/>
      <c r="AM204" s="183"/>
      <c r="AN204" s="185"/>
      <c r="AO204" s="185"/>
    </row>
    <row r="205" spans="1:41">
      <c r="A205" s="184"/>
      <c r="B205" s="184"/>
      <c r="C205" s="183"/>
      <c r="D205" s="183"/>
      <c r="E205" s="183"/>
      <c r="F205" s="183"/>
      <c r="G205" s="183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4"/>
      <c r="U205" s="184"/>
      <c r="V205" s="184"/>
      <c r="W205" s="184"/>
      <c r="X205" s="184"/>
      <c r="Y205" s="184"/>
      <c r="Z205" s="184"/>
      <c r="AA205" s="184"/>
      <c r="AB205" s="184"/>
      <c r="AC205" s="184"/>
      <c r="AD205" s="184"/>
      <c r="AE205" s="184"/>
      <c r="AF205" s="184"/>
      <c r="AG205" s="184"/>
      <c r="AH205" s="184"/>
      <c r="AI205" s="184"/>
      <c r="AJ205" s="184"/>
      <c r="AK205" s="184"/>
      <c r="AL205" s="183"/>
      <c r="AM205" s="183"/>
      <c r="AN205" s="185"/>
      <c r="AO205" s="185"/>
    </row>
    <row r="206" spans="1:41">
      <c r="A206" s="184"/>
      <c r="B206" s="184"/>
      <c r="C206" s="183"/>
      <c r="D206" s="183"/>
      <c r="E206" s="183"/>
      <c r="F206" s="183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4"/>
      <c r="U206" s="184"/>
      <c r="V206" s="184"/>
      <c r="W206" s="184"/>
      <c r="X206" s="184"/>
      <c r="Y206" s="184"/>
      <c r="Z206" s="184"/>
      <c r="AA206" s="184"/>
      <c r="AB206" s="184"/>
      <c r="AC206" s="184"/>
      <c r="AD206" s="184"/>
      <c r="AE206" s="184"/>
      <c r="AF206" s="184"/>
      <c r="AG206" s="184"/>
      <c r="AH206" s="184"/>
      <c r="AI206" s="184"/>
      <c r="AJ206" s="184"/>
      <c r="AK206" s="184"/>
      <c r="AL206" s="183"/>
      <c r="AM206" s="183"/>
      <c r="AN206" s="185"/>
      <c r="AO206" s="185"/>
    </row>
    <row r="207" spans="1:41">
      <c r="A207" s="184"/>
      <c r="B207" s="184"/>
      <c r="C207" s="183"/>
      <c r="D207" s="183"/>
      <c r="E207" s="183"/>
      <c r="F207" s="183"/>
      <c r="G207" s="183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4"/>
      <c r="U207" s="184"/>
      <c r="V207" s="184"/>
      <c r="W207" s="184"/>
      <c r="X207" s="184"/>
      <c r="Y207" s="184"/>
      <c r="Z207" s="184"/>
      <c r="AA207" s="184"/>
      <c r="AB207" s="184"/>
      <c r="AC207" s="184"/>
      <c r="AD207" s="184"/>
      <c r="AE207" s="184"/>
      <c r="AF207" s="184"/>
      <c r="AG207" s="184"/>
      <c r="AH207" s="184"/>
      <c r="AI207" s="184"/>
      <c r="AJ207" s="184"/>
      <c r="AK207" s="184"/>
      <c r="AL207" s="183"/>
      <c r="AM207" s="183"/>
      <c r="AN207" s="185"/>
      <c r="AO207" s="185"/>
    </row>
    <row r="208" spans="1:41">
      <c r="A208" s="184"/>
      <c r="B208" s="184"/>
      <c r="C208" s="183"/>
      <c r="D208" s="183"/>
      <c r="E208" s="183"/>
      <c r="F208" s="183"/>
      <c r="G208" s="183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4"/>
      <c r="U208" s="184"/>
      <c r="V208" s="184"/>
      <c r="W208" s="184"/>
      <c r="X208" s="184"/>
      <c r="Y208" s="184"/>
      <c r="Z208" s="184"/>
      <c r="AA208" s="184"/>
      <c r="AB208" s="184"/>
      <c r="AC208" s="184"/>
      <c r="AD208" s="184"/>
      <c r="AE208" s="184"/>
      <c r="AF208" s="184"/>
      <c r="AG208" s="184"/>
      <c r="AH208" s="184"/>
      <c r="AI208" s="184"/>
      <c r="AJ208" s="184"/>
      <c r="AK208" s="184"/>
      <c r="AL208" s="183"/>
      <c r="AM208" s="183"/>
      <c r="AN208" s="185"/>
      <c r="AO208" s="185"/>
    </row>
    <row r="209" spans="1:41">
      <c r="A209" s="184"/>
      <c r="B209" s="184"/>
      <c r="C209" s="183"/>
      <c r="D209" s="183"/>
      <c r="E209" s="183"/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4"/>
      <c r="U209" s="184"/>
      <c r="V209" s="184"/>
      <c r="W209" s="184"/>
      <c r="X209" s="184"/>
      <c r="Y209" s="184"/>
      <c r="Z209" s="184"/>
      <c r="AA209" s="184"/>
      <c r="AB209" s="184"/>
      <c r="AC209" s="184"/>
      <c r="AD209" s="184"/>
      <c r="AE209" s="184"/>
      <c r="AF209" s="184"/>
      <c r="AG209" s="184"/>
      <c r="AH209" s="184"/>
      <c r="AI209" s="184"/>
      <c r="AJ209" s="184"/>
      <c r="AK209" s="184"/>
      <c r="AL209" s="183"/>
      <c r="AM209" s="183"/>
      <c r="AN209" s="185"/>
      <c r="AO209" s="185"/>
    </row>
    <row r="210" spans="1:41">
      <c r="A210" s="184"/>
      <c r="B210" s="184"/>
      <c r="C210" s="183"/>
      <c r="D210" s="183"/>
      <c r="E210" s="183"/>
      <c r="F210" s="183"/>
      <c r="G210" s="183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4"/>
      <c r="U210" s="184"/>
      <c r="V210" s="184"/>
      <c r="W210" s="184"/>
      <c r="X210" s="184"/>
      <c r="Y210" s="184"/>
      <c r="Z210" s="184"/>
      <c r="AA210" s="184"/>
      <c r="AB210" s="184"/>
      <c r="AC210" s="184"/>
      <c r="AD210" s="184"/>
      <c r="AE210" s="184"/>
      <c r="AF210" s="184"/>
      <c r="AG210" s="184"/>
      <c r="AH210" s="184"/>
      <c r="AI210" s="184"/>
      <c r="AJ210" s="184"/>
      <c r="AK210" s="184"/>
      <c r="AL210" s="183"/>
      <c r="AM210" s="183"/>
      <c r="AN210" s="185"/>
      <c r="AO210" s="185"/>
    </row>
    <row r="211" spans="1:41">
      <c r="A211" s="184"/>
      <c r="B211" s="184"/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4"/>
      <c r="U211" s="184"/>
      <c r="V211" s="184"/>
      <c r="W211" s="184"/>
      <c r="X211" s="184"/>
      <c r="Y211" s="184"/>
      <c r="Z211" s="184"/>
      <c r="AA211" s="184"/>
      <c r="AB211" s="184"/>
      <c r="AC211" s="184"/>
      <c r="AD211" s="184"/>
      <c r="AE211" s="184"/>
      <c r="AF211" s="184"/>
      <c r="AG211" s="184"/>
      <c r="AH211" s="184"/>
      <c r="AI211" s="184"/>
      <c r="AJ211" s="184"/>
      <c r="AK211" s="184"/>
      <c r="AL211" s="183"/>
      <c r="AM211" s="183"/>
      <c r="AN211" s="185"/>
      <c r="AO211" s="185"/>
    </row>
    <row r="212" spans="1:41">
      <c r="A212" s="184"/>
      <c r="B212" s="184"/>
      <c r="C212" s="183"/>
      <c r="D212" s="183"/>
      <c r="E212" s="183"/>
      <c r="F212" s="183"/>
      <c r="G212" s="183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4"/>
      <c r="U212" s="184"/>
      <c r="V212" s="184"/>
      <c r="W212" s="184"/>
      <c r="X212" s="184"/>
      <c r="Y212" s="184"/>
      <c r="Z212" s="184"/>
      <c r="AA212" s="184"/>
      <c r="AB212" s="184"/>
      <c r="AC212" s="184"/>
      <c r="AD212" s="184"/>
      <c r="AE212" s="184"/>
      <c r="AF212" s="184"/>
      <c r="AG212" s="184"/>
      <c r="AH212" s="184"/>
      <c r="AI212" s="184"/>
      <c r="AJ212" s="184"/>
      <c r="AK212" s="184"/>
      <c r="AL212" s="183"/>
      <c r="AM212" s="183"/>
      <c r="AN212" s="185"/>
      <c r="AO212" s="185"/>
    </row>
    <row r="213" spans="1:41">
      <c r="A213" s="184"/>
      <c r="B213" s="184"/>
      <c r="C213" s="183"/>
      <c r="D213" s="183"/>
      <c r="E213" s="183"/>
      <c r="F213" s="183"/>
      <c r="G213" s="183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4"/>
      <c r="U213" s="184"/>
      <c r="V213" s="184"/>
      <c r="W213" s="184"/>
      <c r="X213" s="184"/>
      <c r="Y213" s="184"/>
      <c r="Z213" s="184"/>
      <c r="AA213" s="184"/>
      <c r="AB213" s="184"/>
      <c r="AC213" s="184"/>
      <c r="AD213" s="184"/>
      <c r="AE213" s="184"/>
      <c r="AF213" s="184"/>
      <c r="AG213" s="184"/>
      <c r="AH213" s="184"/>
      <c r="AI213" s="184"/>
      <c r="AJ213" s="184"/>
      <c r="AK213" s="184"/>
      <c r="AL213" s="183"/>
      <c r="AM213" s="183"/>
      <c r="AN213" s="185"/>
      <c r="AO213" s="185"/>
    </row>
    <row r="214" spans="1:41">
      <c r="A214" s="184"/>
      <c r="B214" s="184"/>
      <c r="C214" s="183"/>
      <c r="D214" s="183"/>
      <c r="E214" s="183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4"/>
      <c r="U214" s="184"/>
      <c r="V214" s="184"/>
      <c r="W214" s="184"/>
      <c r="X214" s="184"/>
      <c r="Y214" s="184"/>
      <c r="Z214" s="184"/>
      <c r="AA214" s="184"/>
      <c r="AB214" s="184"/>
      <c r="AC214" s="184"/>
      <c r="AD214" s="184"/>
      <c r="AE214" s="184"/>
      <c r="AF214" s="184"/>
      <c r="AG214" s="184"/>
      <c r="AH214" s="184"/>
      <c r="AI214" s="184"/>
      <c r="AJ214" s="184"/>
      <c r="AK214" s="184"/>
      <c r="AL214" s="183"/>
      <c r="AM214" s="183"/>
      <c r="AN214" s="185"/>
      <c r="AO214" s="185"/>
    </row>
    <row r="215" spans="1:41">
      <c r="A215" s="184"/>
      <c r="B215" s="184"/>
      <c r="C215" s="183"/>
      <c r="D215" s="183"/>
      <c r="E215" s="183"/>
      <c r="F215" s="183"/>
      <c r="G215" s="183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4"/>
      <c r="U215" s="184"/>
      <c r="V215" s="184"/>
      <c r="W215" s="184"/>
      <c r="X215" s="184"/>
      <c r="Y215" s="184"/>
      <c r="Z215" s="184"/>
      <c r="AA215" s="184"/>
      <c r="AB215" s="184"/>
      <c r="AC215" s="184"/>
      <c r="AD215" s="184"/>
      <c r="AE215" s="184"/>
      <c r="AF215" s="184"/>
      <c r="AG215" s="184"/>
      <c r="AH215" s="184"/>
      <c r="AI215" s="184"/>
      <c r="AJ215" s="184"/>
      <c r="AK215" s="184"/>
      <c r="AL215" s="183"/>
      <c r="AM215" s="183"/>
      <c r="AN215" s="185"/>
      <c r="AO215" s="185"/>
    </row>
    <row r="216" spans="1:41">
      <c r="A216" s="184"/>
      <c r="B216" s="184"/>
      <c r="C216" s="183"/>
      <c r="D216" s="183"/>
      <c r="E216" s="183"/>
      <c r="F216" s="183"/>
      <c r="G216" s="183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4"/>
      <c r="U216" s="184"/>
      <c r="V216" s="184"/>
      <c r="W216" s="184"/>
      <c r="X216" s="184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184"/>
      <c r="AK216" s="184"/>
      <c r="AL216" s="183"/>
      <c r="AM216" s="183"/>
      <c r="AN216" s="185"/>
      <c r="AO216" s="185"/>
    </row>
    <row r="217" spans="1:41">
      <c r="A217" s="184"/>
      <c r="B217" s="184"/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4"/>
      <c r="U217" s="184"/>
      <c r="V217" s="184"/>
      <c r="W217" s="184"/>
      <c r="X217" s="184"/>
      <c r="Y217" s="184"/>
      <c r="Z217" s="184"/>
      <c r="AA217" s="184"/>
      <c r="AB217" s="184"/>
      <c r="AC217" s="184"/>
      <c r="AD217" s="184"/>
      <c r="AE217" s="184"/>
      <c r="AF217" s="184"/>
      <c r="AG217" s="184"/>
      <c r="AH217" s="184"/>
      <c r="AI217" s="184"/>
      <c r="AJ217" s="184"/>
      <c r="AK217" s="184"/>
      <c r="AL217" s="183"/>
      <c r="AM217" s="183"/>
      <c r="AN217" s="185"/>
      <c r="AO217" s="185"/>
    </row>
    <row r="218" spans="1:41">
      <c r="A218" s="184"/>
      <c r="B218" s="184"/>
      <c r="C218" s="183"/>
      <c r="D218" s="183"/>
      <c r="E218" s="183"/>
      <c r="F218" s="183"/>
      <c r="G218" s="183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4"/>
      <c r="U218" s="184"/>
      <c r="V218" s="184"/>
      <c r="W218" s="184"/>
      <c r="X218" s="184"/>
      <c r="Y218" s="184"/>
      <c r="Z218" s="184"/>
      <c r="AA218" s="184"/>
      <c r="AB218" s="184"/>
      <c r="AC218" s="184"/>
      <c r="AD218" s="184"/>
      <c r="AE218" s="184"/>
      <c r="AF218" s="184"/>
      <c r="AG218" s="184"/>
      <c r="AH218" s="184"/>
      <c r="AI218" s="184"/>
      <c r="AJ218" s="184"/>
      <c r="AK218" s="184"/>
      <c r="AL218" s="183"/>
      <c r="AM218" s="183"/>
      <c r="AN218" s="185"/>
      <c r="AO218" s="185"/>
    </row>
    <row r="219" spans="1:41">
      <c r="A219" s="184"/>
      <c r="B219" s="184"/>
      <c r="C219" s="183"/>
      <c r="D219" s="183"/>
      <c r="E219" s="183"/>
      <c r="F219" s="183"/>
      <c r="G219" s="183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4"/>
      <c r="U219" s="184"/>
      <c r="V219" s="184"/>
      <c r="W219" s="184"/>
      <c r="X219" s="184"/>
      <c r="Y219" s="184"/>
      <c r="Z219" s="184"/>
      <c r="AA219" s="184"/>
      <c r="AB219" s="184"/>
      <c r="AC219" s="184"/>
      <c r="AD219" s="184"/>
      <c r="AE219" s="184"/>
      <c r="AF219" s="184"/>
      <c r="AG219" s="184"/>
      <c r="AH219" s="184"/>
      <c r="AI219" s="184"/>
      <c r="AJ219" s="184"/>
      <c r="AK219" s="184"/>
      <c r="AL219" s="183"/>
      <c r="AM219" s="183"/>
      <c r="AN219" s="185"/>
      <c r="AO219" s="185"/>
    </row>
    <row r="220" spans="1:41">
      <c r="A220" s="184"/>
      <c r="B220" s="184"/>
      <c r="C220" s="183"/>
      <c r="D220" s="183"/>
      <c r="E220" s="183"/>
      <c r="F220" s="183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4"/>
      <c r="U220" s="184"/>
      <c r="V220" s="184"/>
      <c r="W220" s="184"/>
      <c r="X220" s="184"/>
      <c r="Y220" s="184"/>
      <c r="Z220" s="184"/>
      <c r="AA220" s="184"/>
      <c r="AB220" s="184"/>
      <c r="AC220" s="184"/>
      <c r="AD220" s="184"/>
      <c r="AE220" s="184"/>
      <c r="AF220" s="184"/>
      <c r="AG220" s="184"/>
      <c r="AH220" s="184"/>
      <c r="AI220" s="184"/>
      <c r="AJ220" s="184"/>
      <c r="AK220" s="184"/>
      <c r="AL220" s="183"/>
      <c r="AM220" s="183"/>
      <c r="AN220" s="185"/>
      <c r="AO220" s="185"/>
    </row>
    <row r="221" spans="1:41">
      <c r="A221" s="184"/>
      <c r="B221" s="184"/>
      <c r="C221" s="183"/>
      <c r="D221" s="183"/>
      <c r="E221" s="183"/>
      <c r="F221" s="183"/>
      <c r="G221" s="183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4"/>
      <c r="U221" s="184"/>
      <c r="V221" s="184"/>
      <c r="W221" s="184"/>
      <c r="X221" s="184"/>
      <c r="Y221" s="184"/>
      <c r="Z221" s="184"/>
      <c r="AA221" s="184"/>
      <c r="AB221" s="184"/>
      <c r="AC221" s="184"/>
      <c r="AD221" s="184"/>
      <c r="AE221" s="184"/>
      <c r="AF221" s="184"/>
      <c r="AG221" s="184"/>
      <c r="AH221" s="184"/>
      <c r="AI221" s="184"/>
      <c r="AJ221" s="184"/>
      <c r="AK221" s="184"/>
      <c r="AL221" s="183"/>
      <c r="AM221" s="183"/>
      <c r="AN221" s="185"/>
      <c r="AO221" s="185"/>
    </row>
    <row r="222" spans="1:41">
      <c r="A222" s="184"/>
      <c r="B222" s="184"/>
      <c r="C222" s="183"/>
      <c r="D222" s="183"/>
      <c r="E222" s="183"/>
      <c r="F222" s="183"/>
      <c r="G222" s="183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4"/>
      <c r="U222" s="184"/>
      <c r="V222" s="184"/>
      <c r="W222" s="184"/>
      <c r="X222" s="184"/>
      <c r="Y222" s="184"/>
      <c r="Z222" s="184"/>
      <c r="AA222" s="184"/>
      <c r="AB222" s="184"/>
      <c r="AC222" s="184"/>
      <c r="AD222" s="184"/>
      <c r="AE222" s="184"/>
      <c r="AF222" s="184"/>
      <c r="AG222" s="184"/>
      <c r="AH222" s="184"/>
      <c r="AI222" s="184"/>
      <c r="AJ222" s="184"/>
      <c r="AK222" s="184"/>
      <c r="AL222" s="183"/>
      <c r="AM222" s="183"/>
      <c r="AN222" s="185"/>
      <c r="AO222" s="185"/>
    </row>
    <row r="223" spans="1:41">
      <c r="A223" s="184"/>
      <c r="B223" s="184"/>
      <c r="C223" s="183"/>
      <c r="D223" s="183"/>
      <c r="E223" s="183"/>
      <c r="F223" s="183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4"/>
      <c r="U223" s="184"/>
      <c r="V223" s="184"/>
      <c r="W223" s="184"/>
      <c r="X223" s="184"/>
      <c r="Y223" s="184"/>
      <c r="Z223" s="184"/>
      <c r="AA223" s="184"/>
      <c r="AB223" s="184"/>
      <c r="AC223" s="184"/>
      <c r="AD223" s="184"/>
      <c r="AE223" s="184"/>
      <c r="AF223" s="184"/>
      <c r="AG223" s="184"/>
      <c r="AH223" s="184"/>
      <c r="AI223" s="184"/>
      <c r="AJ223" s="184"/>
      <c r="AK223" s="184"/>
      <c r="AL223" s="183"/>
      <c r="AM223" s="183"/>
      <c r="AN223" s="185"/>
      <c r="AO223" s="185"/>
    </row>
    <row r="224" spans="1:41">
      <c r="A224" s="184"/>
      <c r="B224" s="184"/>
      <c r="C224" s="183"/>
      <c r="D224" s="183"/>
      <c r="E224" s="183"/>
      <c r="F224" s="183"/>
      <c r="G224" s="183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4"/>
      <c r="U224" s="184"/>
      <c r="V224" s="184"/>
      <c r="W224" s="184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84"/>
      <c r="AH224" s="184"/>
      <c r="AI224" s="184"/>
      <c r="AJ224" s="184"/>
      <c r="AK224" s="184"/>
      <c r="AL224" s="183"/>
      <c r="AM224" s="183"/>
      <c r="AN224" s="185"/>
      <c r="AO224" s="185"/>
    </row>
    <row r="225" spans="1:41">
      <c r="A225" s="184"/>
      <c r="B225" s="184"/>
      <c r="C225" s="183"/>
      <c r="D225" s="183"/>
      <c r="E225" s="183"/>
      <c r="F225" s="183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4"/>
      <c r="U225" s="184"/>
      <c r="V225" s="184"/>
      <c r="W225" s="184"/>
      <c r="X225" s="184"/>
      <c r="Y225" s="184"/>
      <c r="Z225" s="184"/>
      <c r="AA225" s="184"/>
      <c r="AB225" s="184"/>
      <c r="AC225" s="184"/>
      <c r="AD225" s="184"/>
      <c r="AE225" s="184"/>
      <c r="AF225" s="184"/>
      <c r="AG225" s="184"/>
      <c r="AH225" s="184"/>
      <c r="AI225" s="184"/>
      <c r="AJ225" s="184"/>
      <c r="AK225" s="184"/>
      <c r="AL225" s="183"/>
      <c r="AM225" s="183"/>
      <c r="AN225" s="185"/>
      <c r="AO225" s="185"/>
    </row>
    <row r="226" spans="1:41">
      <c r="A226" s="184"/>
      <c r="B226" s="184"/>
      <c r="C226" s="183"/>
      <c r="D226" s="183"/>
      <c r="E226" s="183"/>
      <c r="F226" s="183"/>
      <c r="G226" s="183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4"/>
      <c r="U226" s="184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84"/>
      <c r="AH226" s="184"/>
      <c r="AI226" s="184"/>
      <c r="AJ226" s="184"/>
      <c r="AK226" s="184"/>
      <c r="AL226" s="183"/>
      <c r="AM226" s="183"/>
      <c r="AN226" s="185"/>
      <c r="AO226" s="185"/>
    </row>
    <row r="227" spans="1:41">
      <c r="A227" s="184"/>
      <c r="B227" s="184"/>
      <c r="C227" s="183"/>
      <c r="D227" s="183"/>
      <c r="E227" s="183"/>
      <c r="F227" s="183"/>
      <c r="G227" s="183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  <c r="AL227" s="183"/>
      <c r="AM227" s="183"/>
      <c r="AN227" s="185"/>
      <c r="AO227" s="185"/>
    </row>
    <row r="228" spans="1:41">
      <c r="A228" s="184"/>
      <c r="B228" s="184"/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3"/>
      <c r="AM228" s="183"/>
      <c r="AN228" s="185"/>
      <c r="AO228" s="185"/>
    </row>
    <row r="229" spans="1:41">
      <c r="A229" s="184"/>
      <c r="B229" s="184"/>
      <c r="C229" s="183"/>
      <c r="D229" s="183"/>
      <c r="E229" s="183"/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4"/>
      <c r="U229" s="184"/>
      <c r="V229" s="184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84"/>
      <c r="AH229" s="184"/>
      <c r="AI229" s="184"/>
      <c r="AJ229" s="184"/>
      <c r="AK229" s="184"/>
      <c r="AL229" s="183"/>
      <c r="AM229" s="183"/>
      <c r="AN229" s="185"/>
      <c r="AO229" s="185"/>
    </row>
    <row r="230" spans="1:41">
      <c r="A230" s="184"/>
      <c r="B230" s="184"/>
      <c r="C230" s="183"/>
      <c r="D230" s="183"/>
      <c r="E230" s="183"/>
      <c r="F230" s="183"/>
      <c r="G230" s="183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4"/>
      <c r="U230" s="184"/>
      <c r="V230" s="184"/>
      <c r="W230" s="184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84"/>
      <c r="AH230" s="184"/>
      <c r="AI230" s="184"/>
      <c r="AJ230" s="184"/>
      <c r="AK230" s="184"/>
      <c r="AL230" s="183"/>
      <c r="AM230" s="183"/>
      <c r="AN230" s="185"/>
      <c r="AO230" s="185"/>
    </row>
    <row r="231" spans="1:41">
      <c r="A231" s="184"/>
      <c r="B231" s="184"/>
      <c r="C231" s="183"/>
      <c r="D231" s="183"/>
      <c r="E231" s="183"/>
      <c r="F231" s="183"/>
      <c r="G231" s="183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4"/>
      <c r="U231" s="184"/>
      <c r="V231" s="184"/>
      <c r="W231" s="184"/>
      <c r="X231" s="184"/>
      <c r="Y231" s="184"/>
      <c r="Z231" s="184"/>
      <c r="AA231" s="184"/>
      <c r="AB231" s="184"/>
      <c r="AC231" s="184"/>
      <c r="AD231" s="184"/>
      <c r="AE231" s="184"/>
      <c r="AF231" s="184"/>
      <c r="AG231" s="184"/>
      <c r="AH231" s="184"/>
      <c r="AI231" s="184"/>
      <c r="AJ231" s="184"/>
      <c r="AK231" s="184"/>
      <c r="AL231" s="183"/>
      <c r="AM231" s="183"/>
      <c r="AN231" s="185"/>
      <c r="AO231" s="185"/>
    </row>
    <row r="232" spans="1:41">
      <c r="A232" s="184"/>
      <c r="B232" s="184"/>
      <c r="C232" s="183"/>
      <c r="D232" s="183"/>
      <c r="E232" s="183"/>
      <c r="F232" s="183"/>
      <c r="G232" s="183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4"/>
      <c r="U232" s="184"/>
      <c r="V232" s="184"/>
      <c r="W232" s="184"/>
      <c r="X232" s="184"/>
      <c r="Y232" s="184"/>
      <c r="Z232" s="184"/>
      <c r="AA232" s="184"/>
      <c r="AB232" s="184"/>
      <c r="AC232" s="184"/>
      <c r="AD232" s="184"/>
      <c r="AE232" s="184"/>
      <c r="AF232" s="184"/>
      <c r="AG232" s="184"/>
      <c r="AH232" s="184"/>
      <c r="AI232" s="184"/>
      <c r="AJ232" s="184"/>
      <c r="AK232" s="184"/>
      <c r="AL232" s="183"/>
      <c r="AM232" s="183"/>
      <c r="AN232" s="185"/>
      <c r="AO232" s="185"/>
    </row>
    <row r="233" spans="1:41">
      <c r="A233" s="184"/>
      <c r="B233" s="184"/>
      <c r="C233" s="183"/>
      <c r="D233" s="183"/>
      <c r="E233" s="183"/>
      <c r="F233" s="183"/>
      <c r="G233" s="183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4"/>
      <c r="U233" s="184"/>
      <c r="V233" s="184"/>
      <c r="W233" s="184"/>
      <c r="X233" s="184"/>
      <c r="Y233" s="184"/>
      <c r="Z233" s="184"/>
      <c r="AA233" s="184"/>
      <c r="AB233" s="184"/>
      <c r="AC233" s="184"/>
      <c r="AD233" s="184"/>
      <c r="AE233" s="184"/>
      <c r="AF233" s="184"/>
      <c r="AG233" s="184"/>
      <c r="AH233" s="184"/>
      <c r="AI233" s="184"/>
      <c r="AJ233" s="184"/>
      <c r="AK233" s="184"/>
      <c r="AL233" s="183"/>
      <c r="AM233" s="183"/>
      <c r="AN233" s="185"/>
      <c r="AO233" s="185"/>
    </row>
    <row r="234" spans="1:41">
      <c r="A234" s="184"/>
      <c r="B234" s="184"/>
      <c r="C234" s="183"/>
      <c r="D234" s="183"/>
      <c r="E234" s="183"/>
      <c r="F234" s="183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4"/>
      <c r="U234" s="184"/>
      <c r="V234" s="184"/>
      <c r="W234" s="184"/>
      <c r="X234" s="184"/>
      <c r="Y234" s="184"/>
      <c r="Z234" s="184"/>
      <c r="AA234" s="184"/>
      <c r="AB234" s="184"/>
      <c r="AC234" s="184"/>
      <c r="AD234" s="184"/>
      <c r="AE234" s="184"/>
      <c r="AF234" s="184"/>
      <c r="AG234" s="184"/>
      <c r="AH234" s="184"/>
      <c r="AI234" s="184"/>
      <c r="AJ234" s="184"/>
      <c r="AK234" s="184"/>
      <c r="AL234" s="183"/>
      <c r="AM234" s="183"/>
      <c r="AN234" s="185"/>
      <c r="AO234" s="185"/>
    </row>
    <row r="235" spans="1:41">
      <c r="A235" s="184"/>
      <c r="B235" s="184"/>
      <c r="C235" s="183"/>
      <c r="D235" s="183"/>
      <c r="E235" s="183"/>
      <c r="F235" s="183"/>
      <c r="G235" s="183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4"/>
      <c r="U235" s="184"/>
      <c r="V235" s="184"/>
      <c r="W235" s="184"/>
      <c r="X235" s="184"/>
      <c r="Y235" s="184"/>
      <c r="Z235" s="184"/>
      <c r="AA235" s="184"/>
      <c r="AB235" s="184"/>
      <c r="AC235" s="184"/>
      <c r="AD235" s="184"/>
      <c r="AE235" s="184"/>
      <c r="AF235" s="184"/>
      <c r="AG235" s="184"/>
      <c r="AH235" s="184"/>
      <c r="AI235" s="184"/>
      <c r="AJ235" s="184"/>
      <c r="AK235" s="184"/>
      <c r="AL235" s="183"/>
      <c r="AM235" s="183"/>
      <c r="AN235" s="185"/>
      <c r="AO235" s="185"/>
    </row>
    <row r="236" spans="1:41">
      <c r="A236" s="184"/>
      <c r="B236" s="184"/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4"/>
      <c r="U236" s="184"/>
      <c r="V236" s="184"/>
      <c r="W236" s="184"/>
      <c r="X236" s="184"/>
      <c r="Y236" s="184"/>
      <c r="Z236" s="184"/>
      <c r="AA236" s="184"/>
      <c r="AB236" s="184"/>
      <c r="AC236" s="184"/>
      <c r="AD236" s="184"/>
      <c r="AE236" s="184"/>
      <c r="AF236" s="184"/>
      <c r="AG236" s="184"/>
      <c r="AH236" s="184"/>
      <c r="AI236" s="184"/>
      <c r="AJ236" s="184"/>
      <c r="AK236" s="184"/>
      <c r="AL236" s="183"/>
      <c r="AM236" s="183"/>
      <c r="AN236" s="185"/>
      <c r="AO236" s="185"/>
    </row>
    <row r="237" spans="1:41">
      <c r="A237" s="184"/>
      <c r="B237" s="184"/>
      <c r="C237" s="183"/>
      <c r="D237" s="183"/>
      <c r="E237" s="183"/>
      <c r="F237" s="183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4"/>
      <c r="U237" s="184"/>
      <c r="V237" s="184"/>
      <c r="W237" s="184"/>
      <c r="X237" s="184"/>
      <c r="Y237" s="184"/>
      <c r="Z237" s="184"/>
      <c r="AA237" s="184"/>
      <c r="AB237" s="184"/>
      <c r="AC237" s="184"/>
      <c r="AD237" s="184"/>
      <c r="AE237" s="184"/>
      <c r="AF237" s="184"/>
      <c r="AG237" s="184"/>
      <c r="AH237" s="184"/>
      <c r="AI237" s="184"/>
      <c r="AJ237" s="184"/>
      <c r="AK237" s="184"/>
      <c r="AL237" s="183"/>
      <c r="AM237" s="183"/>
      <c r="AN237" s="185"/>
      <c r="AO237" s="185"/>
    </row>
    <row r="238" spans="1:41">
      <c r="A238" s="184"/>
      <c r="B238" s="184"/>
      <c r="C238" s="183"/>
      <c r="D238" s="183"/>
      <c r="E238" s="183"/>
      <c r="F238" s="183"/>
      <c r="G238" s="183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4"/>
      <c r="U238" s="184"/>
      <c r="V238" s="184"/>
      <c r="W238" s="184"/>
      <c r="X238" s="184"/>
      <c r="Y238" s="184"/>
      <c r="Z238" s="184"/>
      <c r="AA238" s="184"/>
      <c r="AB238" s="184"/>
      <c r="AC238" s="184"/>
      <c r="AD238" s="184"/>
      <c r="AE238" s="184"/>
      <c r="AF238" s="184"/>
      <c r="AG238" s="184"/>
      <c r="AH238" s="184"/>
      <c r="AI238" s="184"/>
      <c r="AJ238" s="184"/>
      <c r="AK238" s="184"/>
      <c r="AL238" s="183"/>
      <c r="AM238" s="183"/>
      <c r="AN238" s="185"/>
      <c r="AO238" s="185"/>
    </row>
    <row r="239" spans="1:41">
      <c r="A239" s="184"/>
      <c r="B239" s="184"/>
      <c r="C239" s="183"/>
      <c r="D239" s="183"/>
      <c r="E239" s="183"/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4"/>
      <c r="U239" s="184"/>
      <c r="V239" s="184"/>
      <c r="W239" s="184"/>
      <c r="X239" s="184"/>
      <c r="Y239" s="184"/>
      <c r="Z239" s="184"/>
      <c r="AA239" s="184"/>
      <c r="AB239" s="184"/>
      <c r="AC239" s="184"/>
      <c r="AD239" s="184"/>
      <c r="AE239" s="184"/>
      <c r="AF239" s="184"/>
      <c r="AG239" s="184"/>
      <c r="AH239" s="184"/>
      <c r="AI239" s="184"/>
      <c r="AJ239" s="184"/>
      <c r="AK239" s="184"/>
      <c r="AL239" s="183"/>
      <c r="AM239" s="183"/>
      <c r="AN239" s="185"/>
      <c r="AO239" s="185"/>
    </row>
    <row r="240" spans="1:41">
      <c r="A240" s="184"/>
      <c r="B240" s="184"/>
      <c r="C240" s="183"/>
      <c r="D240" s="183"/>
      <c r="E240" s="183"/>
      <c r="F240" s="183"/>
      <c r="G240" s="183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4"/>
      <c r="U240" s="184"/>
      <c r="V240" s="184"/>
      <c r="W240" s="184"/>
      <c r="X240" s="184"/>
      <c r="Y240" s="184"/>
      <c r="Z240" s="184"/>
      <c r="AA240" s="184"/>
      <c r="AB240" s="184"/>
      <c r="AC240" s="184"/>
      <c r="AD240" s="184"/>
      <c r="AE240" s="184"/>
      <c r="AF240" s="184"/>
      <c r="AG240" s="184"/>
      <c r="AH240" s="184"/>
      <c r="AI240" s="184"/>
      <c r="AJ240" s="184"/>
      <c r="AK240" s="184"/>
      <c r="AL240" s="183"/>
      <c r="AM240" s="183"/>
      <c r="AN240" s="185"/>
      <c r="AO240" s="185"/>
    </row>
    <row r="241" spans="1:41">
      <c r="A241" s="184"/>
      <c r="B241" s="184"/>
      <c r="C241" s="183"/>
      <c r="D241" s="183"/>
      <c r="E241" s="183"/>
      <c r="F241" s="183"/>
      <c r="G241" s="183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4"/>
      <c r="U241" s="184"/>
      <c r="V241" s="184"/>
      <c r="W241" s="184"/>
      <c r="X241" s="184"/>
      <c r="Y241" s="184"/>
      <c r="Z241" s="184"/>
      <c r="AA241" s="184"/>
      <c r="AB241" s="184"/>
      <c r="AC241" s="184"/>
      <c r="AD241" s="184"/>
      <c r="AE241" s="184"/>
      <c r="AF241" s="184"/>
      <c r="AG241" s="184"/>
      <c r="AH241" s="184"/>
      <c r="AI241" s="184"/>
      <c r="AJ241" s="184"/>
      <c r="AK241" s="184"/>
      <c r="AL241" s="183"/>
      <c r="AM241" s="183"/>
      <c r="AN241" s="185"/>
      <c r="AO241" s="185"/>
    </row>
    <row r="242" spans="1:41">
      <c r="A242" s="184"/>
      <c r="B242" s="184"/>
      <c r="C242" s="183"/>
      <c r="D242" s="183"/>
      <c r="E242" s="183"/>
      <c r="F242" s="183"/>
      <c r="G242" s="183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4"/>
      <c r="U242" s="184"/>
      <c r="V242" s="184"/>
      <c r="W242" s="184"/>
      <c r="X242" s="184"/>
      <c r="Y242" s="184"/>
      <c r="Z242" s="184"/>
      <c r="AA242" s="184"/>
      <c r="AB242" s="184"/>
      <c r="AC242" s="184"/>
      <c r="AD242" s="184"/>
      <c r="AE242" s="184"/>
      <c r="AF242" s="184"/>
      <c r="AG242" s="184"/>
      <c r="AH242" s="184"/>
      <c r="AI242" s="184"/>
      <c r="AJ242" s="184"/>
      <c r="AK242" s="184"/>
      <c r="AL242" s="183"/>
      <c r="AM242" s="183"/>
      <c r="AN242" s="185"/>
      <c r="AO242" s="185"/>
    </row>
    <row r="243" spans="1:41">
      <c r="A243" s="184"/>
      <c r="B243" s="184"/>
      <c r="C243" s="183"/>
      <c r="D243" s="183"/>
      <c r="E243" s="183"/>
      <c r="F243" s="183"/>
      <c r="G243" s="183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4"/>
      <c r="U243" s="184"/>
      <c r="V243" s="184"/>
      <c r="W243" s="184"/>
      <c r="X243" s="184"/>
      <c r="Y243" s="184"/>
      <c r="Z243" s="184"/>
      <c r="AA243" s="184"/>
      <c r="AB243" s="184"/>
      <c r="AC243" s="184"/>
      <c r="AD243" s="184"/>
      <c r="AE243" s="184"/>
      <c r="AF243" s="184"/>
      <c r="AG243" s="184"/>
      <c r="AH243" s="184"/>
      <c r="AI243" s="184"/>
      <c r="AJ243" s="184"/>
      <c r="AK243" s="184"/>
      <c r="AL243" s="183"/>
      <c r="AM243" s="183"/>
      <c r="AN243" s="185"/>
      <c r="AO243" s="185"/>
    </row>
    <row r="244" spans="1:41">
      <c r="A244" s="184"/>
      <c r="B244" s="184"/>
      <c r="C244" s="183"/>
      <c r="D244" s="183"/>
      <c r="E244" s="183"/>
      <c r="F244" s="183"/>
      <c r="G244" s="183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4"/>
      <c r="U244" s="184"/>
      <c r="V244" s="184"/>
      <c r="W244" s="184"/>
      <c r="X244" s="184"/>
      <c r="Y244" s="184"/>
      <c r="Z244" s="184"/>
      <c r="AA244" s="184"/>
      <c r="AB244" s="184"/>
      <c r="AC244" s="184"/>
      <c r="AD244" s="184"/>
      <c r="AE244" s="184"/>
      <c r="AF244" s="184"/>
      <c r="AG244" s="184"/>
      <c r="AH244" s="184"/>
      <c r="AI244" s="184"/>
      <c r="AJ244" s="184"/>
      <c r="AK244" s="184"/>
      <c r="AL244" s="183"/>
      <c r="AM244" s="183"/>
      <c r="AN244" s="185"/>
      <c r="AO244" s="185"/>
    </row>
    <row r="245" spans="1:41">
      <c r="A245" s="184"/>
      <c r="B245" s="184"/>
      <c r="C245" s="183"/>
      <c r="D245" s="183"/>
      <c r="E245" s="183"/>
      <c r="F245" s="183"/>
      <c r="G245" s="183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4"/>
      <c r="U245" s="184"/>
      <c r="V245" s="184"/>
      <c r="W245" s="184"/>
      <c r="X245" s="184"/>
      <c r="Y245" s="184"/>
      <c r="Z245" s="184"/>
      <c r="AA245" s="184"/>
      <c r="AB245" s="184"/>
      <c r="AC245" s="184"/>
      <c r="AD245" s="184"/>
      <c r="AE245" s="184"/>
      <c r="AF245" s="184"/>
      <c r="AG245" s="184"/>
      <c r="AH245" s="184"/>
      <c r="AI245" s="184"/>
      <c r="AJ245" s="184"/>
      <c r="AK245" s="184"/>
      <c r="AL245" s="183"/>
      <c r="AM245" s="183"/>
      <c r="AN245" s="185"/>
      <c r="AO245" s="185"/>
    </row>
    <row r="246" spans="1:41">
      <c r="A246" s="184"/>
      <c r="B246" s="184"/>
      <c r="C246" s="183"/>
      <c r="D246" s="183"/>
      <c r="E246" s="183"/>
      <c r="F246" s="183"/>
      <c r="G246" s="183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4"/>
      <c r="U246" s="184"/>
      <c r="V246" s="184"/>
      <c r="W246" s="184"/>
      <c r="X246" s="184"/>
      <c r="Y246" s="184"/>
      <c r="Z246" s="184"/>
      <c r="AA246" s="184"/>
      <c r="AB246" s="184"/>
      <c r="AC246" s="184"/>
      <c r="AD246" s="184"/>
      <c r="AE246" s="184"/>
      <c r="AF246" s="184"/>
      <c r="AG246" s="184"/>
      <c r="AH246" s="184"/>
      <c r="AI246" s="184"/>
      <c r="AJ246" s="184"/>
      <c r="AK246" s="184"/>
      <c r="AL246" s="183"/>
      <c r="AM246" s="183"/>
      <c r="AN246" s="185"/>
      <c r="AO246" s="185"/>
    </row>
    <row r="247" spans="1:41">
      <c r="A247" s="184"/>
      <c r="B247" s="184"/>
      <c r="C247" s="183"/>
      <c r="D247" s="183"/>
      <c r="E247" s="183"/>
      <c r="F247" s="183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4"/>
      <c r="U247" s="184"/>
      <c r="V247" s="184"/>
      <c r="W247" s="184"/>
      <c r="X247" s="184"/>
      <c r="Y247" s="184"/>
      <c r="Z247" s="184"/>
      <c r="AA247" s="184"/>
      <c r="AB247" s="184"/>
      <c r="AC247" s="184"/>
      <c r="AD247" s="184"/>
      <c r="AE247" s="184"/>
      <c r="AF247" s="184"/>
      <c r="AG247" s="184"/>
      <c r="AH247" s="184"/>
      <c r="AI247" s="184"/>
      <c r="AJ247" s="184"/>
      <c r="AK247" s="184"/>
      <c r="AL247" s="183"/>
      <c r="AM247" s="183"/>
      <c r="AN247" s="185"/>
      <c r="AO247" s="185"/>
    </row>
    <row r="248" spans="1:41">
      <c r="A248" s="184"/>
      <c r="B248" s="184"/>
      <c r="C248" s="183"/>
      <c r="D248" s="183"/>
      <c r="E248" s="183"/>
      <c r="F248" s="183"/>
      <c r="G248" s="183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4"/>
      <c r="U248" s="184"/>
      <c r="V248" s="184"/>
      <c r="W248" s="184"/>
      <c r="X248" s="184"/>
      <c r="Y248" s="184"/>
      <c r="Z248" s="184"/>
      <c r="AA248" s="184"/>
      <c r="AB248" s="184"/>
      <c r="AC248" s="184"/>
      <c r="AD248" s="184"/>
      <c r="AE248" s="184"/>
      <c r="AF248" s="184"/>
      <c r="AG248" s="184"/>
      <c r="AH248" s="184"/>
      <c r="AI248" s="184"/>
      <c r="AJ248" s="184"/>
      <c r="AK248" s="184"/>
      <c r="AL248" s="183"/>
      <c r="AM248" s="183"/>
      <c r="AN248" s="185"/>
      <c r="AO248" s="185"/>
    </row>
    <row r="249" spans="1:41">
      <c r="A249" s="184"/>
      <c r="B249" s="184"/>
      <c r="C249" s="183"/>
      <c r="D249" s="183"/>
      <c r="E249" s="183"/>
      <c r="F249" s="183"/>
      <c r="G249" s="183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4"/>
      <c r="U249" s="184"/>
      <c r="V249" s="184"/>
      <c r="W249" s="184"/>
      <c r="X249" s="184"/>
      <c r="Y249" s="184"/>
      <c r="Z249" s="184"/>
      <c r="AA249" s="184"/>
      <c r="AB249" s="184"/>
      <c r="AC249" s="184"/>
      <c r="AD249" s="184"/>
      <c r="AE249" s="184"/>
      <c r="AF249" s="184"/>
      <c r="AG249" s="184"/>
      <c r="AH249" s="184"/>
      <c r="AI249" s="184"/>
      <c r="AJ249" s="184"/>
      <c r="AK249" s="184"/>
      <c r="AL249" s="183"/>
      <c r="AM249" s="183"/>
      <c r="AN249" s="185"/>
      <c r="AO249" s="185"/>
    </row>
    <row r="250" spans="1:41">
      <c r="A250" s="184"/>
      <c r="B250" s="184"/>
      <c r="C250" s="183"/>
      <c r="D250" s="183"/>
      <c r="E250" s="183"/>
      <c r="F250" s="183"/>
      <c r="G250" s="183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4"/>
      <c r="U250" s="184"/>
      <c r="V250" s="184"/>
      <c r="W250" s="184"/>
      <c r="X250" s="184"/>
      <c r="Y250" s="184"/>
      <c r="Z250" s="184"/>
      <c r="AA250" s="184"/>
      <c r="AB250" s="184"/>
      <c r="AC250" s="184"/>
      <c r="AD250" s="184"/>
      <c r="AE250" s="184"/>
      <c r="AF250" s="184"/>
      <c r="AG250" s="184"/>
      <c r="AH250" s="184"/>
      <c r="AI250" s="184"/>
      <c r="AJ250" s="184"/>
      <c r="AK250" s="184"/>
      <c r="AL250" s="183"/>
      <c r="AM250" s="183"/>
      <c r="AN250" s="185"/>
      <c r="AO250" s="185"/>
    </row>
    <row r="251" spans="1:41">
      <c r="A251" s="184"/>
      <c r="B251" s="184"/>
      <c r="C251" s="183"/>
      <c r="D251" s="183"/>
      <c r="E251" s="183"/>
      <c r="F251" s="183"/>
      <c r="G251" s="183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4"/>
      <c r="U251" s="184"/>
      <c r="V251" s="184"/>
      <c r="W251" s="184"/>
      <c r="X251" s="184"/>
      <c r="Y251" s="184"/>
      <c r="Z251" s="184"/>
      <c r="AA251" s="184"/>
      <c r="AB251" s="184"/>
      <c r="AC251" s="184"/>
      <c r="AD251" s="184"/>
      <c r="AE251" s="184"/>
      <c r="AF251" s="184"/>
      <c r="AG251" s="184"/>
      <c r="AH251" s="184"/>
      <c r="AI251" s="184"/>
      <c r="AJ251" s="184"/>
      <c r="AK251" s="184"/>
      <c r="AL251" s="183"/>
      <c r="AM251" s="183"/>
      <c r="AN251" s="185"/>
      <c r="AO251" s="185"/>
    </row>
    <row r="252" spans="1:41">
      <c r="A252" s="184"/>
      <c r="B252" s="184"/>
      <c r="C252" s="183"/>
      <c r="D252" s="183"/>
      <c r="E252" s="183"/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4"/>
      <c r="U252" s="184"/>
      <c r="V252" s="184"/>
      <c r="W252" s="184"/>
      <c r="X252" s="184"/>
      <c r="Y252" s="184"/>
      <c r="Z252" s="184"/>
      <c r="AA252" s="184"/>
      <c r="AB252" s="184"/>
      <c r="AC252" s="184"/>
      <c r="AD252" s="184"/>
      <c r="AE252" s="184"/>
      <c r="AF252" s="184"/>
      <c r="AG252" s="184"/>
      <c r="AH252" s="184"/>
      <c r="AI252" s="184"/>
      <c r="AJ252" s="184"/>
      <c r="AK252" s="184"/>
      <c r="AL252" s="183"/>
      <c r="AM252" s="183"/>
      <c r="AN252" s="185"/>
      <c r="AO252" s="185"/>
    </row>
    <row r="253" spans="1:41">
      <c r="A253" s="184"/>
      <c r="B253" s="184"/>
      <c r="C253" s="183"/>
      <c r="D253" s="183"/>
      <c r="E253" s="183"/>
      <c r="F253" s="183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4"/>
      <c r="U253" s="184"/>
      <c r="V253" s="184"/>
      <c r="W253" s="184"/>
      <c r="X253" s="184"/>
      <c r="Y253" s="184"/>
      <c r="Z253" s="184"/>
      <c r="AA253" s="184"/>
      <c r="AB253" s="184"/>
      <c r="AC253" s="184"/>
      <c r="AD253" s="184"/>
      <c r="AE253" s="184"/>
      <c r="AF253" s="184"/>
      <c r="AG253" s="184"/>
      <c r="AH253" s="184"/>
      <c r="AI253" s="184"/>
      <c r="AJ253" s="184"/>
      <c r="AK253" s="184"/>
      <c r="AL253" s="183"/>
      <c r="AM253" s="183"/>
      <c r="AN253" s="185"/>
      <c r="AO253" s="185"/>
    </row>
    <row r="254" spans="1:41">
      <c r="A254" s="184"/>
      <c r="B254" s="184"/>
      <c r="C254" s="183"/>
      <c r="D254" s="183"/>
      <c r="E254" s="183"/>
      <c r="F254" s="183"/>
      <c r="G254" s="183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4"/>
      <c r="U254" s="184"/>
      <c r="V254" s="184"/>
      <c r="W254" s="184"/>
      <c r="X254" s="184"/>
      <c r="Y254" s="184"/>
      <c r="Z254" s="184"/>
      <c r="AA254" s="184"/>
      <c r="AB254" s="184"/>
      <c r="AC254" s="184"/>
      <c r="AD254" s="184"/>
      <c r="AE254" s="184"/>
      <c r="AF254" s="184"/>
      <c r="AG254" s="184"/>
      <c r="AH254" s="184"/>
      <c r="AI254" s="184"/>
      <c r="AJ254" s="184"/>
      <c r="AK254" s="184"/>
      <c r="AL254" s="183"/>
      <c r="AM254" s="183"/>
      <c r="AN254" s="185"/>
      <c r="AO254" s="185"/>
    </row>
    <row r="255" spans="1:41">
      <c r="A255" s="184"/>
      <c r="B255" s="184"/>
      <c r="C255" s="183"/>
      <c r="D255" s="183"/>
      <c r="E255" s="183"/>
      <c r="F255" s="183"/>
      <c r="G255" s="183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4"/>
      <c r="U255" s="184"/>
      <c r="V255" s="184"/>
      <c r="W255" s="184"/>
      <c r="X255" s="184"/>
      <c r="Y255" s="184"/>
      <c r="Z255" s="184"/>
      <c r="AA255" s="184"/>
      <c r="AB255" s="184"/>
      <c r="AC255" s="184"/>
      <c r="AD255" s="184"/>
      <c r="AE255" s="184"/>
      <c r="AF255" s="184"/>
      <c r="AG255" s="184"/>
      <c r="AH255" s="184"/>
      <c r="AI255" s="184"/>
      <c r="AJ255" s="184"/>
      <c r="AK255" s="184"/>
      <c r="AL255" s="183"/>
      <c r="AM255" s="183"/>
      <c r="AN255" s="185"/>
      <c r="AO255" s="185"/>
    </row>
    <row r="256" spans="1:41">
      <c r="A256" s="184"/>
      <c r="B256" s="184"/>
      <c r="C256" s="183"/>
      <c r="D256" s="183"/>
      <c r="E256" s="183"/>
      <c r="F256" s="183"/>
      <c r="G256" s="183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4"/>
      <c r="U256" s="184"/>
      <c r="V256" s="184"/>
      <c r="W256" s="184"/>
      <c r="X256" s="184"/>
      <c r="Y256" s="184"/>
      <c r="Z256" s="184"/>
      <c r="AA256" s="184"/>
      <c r="AB256" s="184"/>
      <c r="AC256" s="184"/>
      <c r="AD256" s="184"/>
      <c r="AE256" s="184"/>
      <c r="AF256" s="184"/>
      <c r="AG256" s="184"/>
      <c r="AH256" s="184"/>
      <c r="AI256" s="184"/>
      <c r="AJ256" s="184"/>
      <c r="AK256" s="184"/>
      <c r="AL256" s="183"/>
      <c r="AM256" s="183"/>
      <c r="AN256" s="185"/>
      <c r="AO256" s="185"/>
    </row>
    <row r="257" spans="1:41">
      <c r="A257" s="184"/>
      <c r="B257" s="184"/>
      <c r="C257" s="183"/>
      <c r="D257" s="183"/>
      <c r="E257" s="183"/>
      <c r="F257" s="183"/>
      <c r="G257" s="183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4"/>
      <c r="U257" s="184"/>
      <c r="V257" s="184"/>
      <c r="W257" s="184"/>
      <c r="X257" s="184"/>
      <c r="Y257" s="184"/>
      <c r="Z257" s="184"/>
      <c r="AA257" s="184"/>
      <c r="AB257" s="184"/>
      <c r="AC257" s="184"/>
      <c r="AD257" s="184"/>
      <c r="AE257" s="184"/>
      <c r="AF257" s="184"/>
      <c r="AG257" s="184"/>
      <c r="AH257" s="184"/>
      <c r="AI257" s="184"/>
      <c r="AJ257" s="184"/>
      <c r="AK257" s="184"/>
      <c r="AL257" s="183"/>
      <c r="AM257" s="183"/>
      <c r="AN257" s="185"/>
      <c r="AO257" s="185"/>
    </row>
    <row r="258" spans="1:41">
      <c r="A258" s="184"/>
      <c r="B258" s="184"/>
      <c r="C258" s="183"/>
      <c r="D258" s="183"/>
      <c r="E258" s="183"/>
      <c r="F258" s="183"/>
      <c r="G258" s="183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4"/>
      <c r="U258" s="184"/>
      <c r="V258" s="184"/>
      <c r="W258" s="184"/>
      <c r="X258" s="184"/>
      <c r="Y258" s="184"/>
      <c r="Z258" s="184"/>
      <c r="AA258" s="184"/>
      <c r="AB258" s="184"/>
      <c r="AC258" s="184"/>
      <c r="AD258" s="184"/>
      <c r="AE258" s="184"/>
      <c r="AF258" s="184"/>
      <c r="AG258" s="184"/>
      <c r="AH258" s="184"/>
      <c r="AI258" s="184"/>
      <c r="AJ258" s="184"/>
      <c r="AK258" s="184"/>
      <c r="AL258" s="183"/>
      <c r="AM258" s="183"/>
      <c r="AN258" s="185"/>
      <c r="AO258" s="185"/>
    </row>
    <row r="259" spans="1:41">
      <c r="A259" s="184"/>
      <c r="B259" s="184"/>
      <c r="C259" s="183"/>
      <c r="D259" s="183"/>
      <c r="E259" s="183"/>
      <c r="F259" s="183"/>
      <c r="G259" s="183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4"/>
      <c r="U259" s="184"/>
      <c r="V259" s="184"/>
      <c r="W259" s="184"/>
      <c r="X259" s="184"/>
      <c r="Y259" s="184"/>
      <c r="Z259" s="184"/>
      <c r="AA259" s="184"/>
      <c r="AB259" s="184"/>
      <c r="AC259" s="184"/>
      <c r="AD259" s="184"/>
      <c r="AE259" s="184"/>
      <c r="AF259" s="184"/>
      <c r="AG259" s="184"/>
      <c r="AH259" s="184"/>
      <c r="AI259" s="184"/>
      <c r="AJ259" s="184"/>
      <c r="AK259" s="184"/>
      <c r="AL259" s="183"/>
      <c r="AM259" s="183"/>
      <c r="AN259" s="185"/>
      <c r="AO259" s="185"/>
    </row>
    <row r="260" spans="1:41">
      <c r="A260" s="184"/>
      <c r="B260" s="184"/>
      <c r="C260" s="183"/>
      <c r="D260" s="183"/>
      <c r="E260" s="183"/>
      <c r="F260" s="183"/>
      <c r="G260" s="183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4"/>
      <c r="U260" s="184"/>
      <c r="V260" s="184"/>
      <c r="W260" s="184"/>
      <c r="X260" s="184"/>
      <c r="Y260" s="184"/>
      <c r="Z260" s="184"/>
      <c r="AA260" s="184"/>
      <c r="AB260" s="184"/>
      <c r="AC260" s="184"/>
      <c r="AD260" s="184"/>
      <c r="AE260" s="184"/>
      <c r="AF260" s="184"/>
      <c r="AG260" s="184"/>
      <c r="AH260" s="184"/>
      <c r="AI260" s="184"/>
      <c r="AJ260" s="184"/>
      <c r="AK260" s="184"/>
      <c r="AL260" s="183"/>
      <c r="AM260" s="183"/>
      <c r="AN260" s="185"/>
      <c r="AO260" s="185"/>
    </row>
    <row r="261" spans="1:41">
      <c r="A261" s="184"/>
      <c r="B261" s="184"/>
      <c r="C261" s="183"/>
      <c r="D261" s="183"/>
      <c r="E261" s="183"/>
      <c r="F261" s="183"/>
      <c r="G261" s="183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4"/>
      <c r="U261" s="184"/>
      <c r="V261" s="184"/>
      <c r="W261" s="184"/>
      <c r="X261" s="184"/>
      <c r="Y261" s="184"/>
      <c r="Z261" s="184"/>
      <c r="AA261" s="184"/>
      <c r="AB261" s="184"/>
      <c r="AC261" s="184"/>
      <c r="AD261" s="184"/>
      <c r="AE261" s="184"/>
      <c r="AF261" s="184"/>
      <c r="AG261" s="184"/>
      <c r="AH261" s="184"/>
      <c r="AI261" s="184"/>
      <c r="AJ261" s="184"/>
      <c r="AK261" s="184"/>
      <c r="AL261" s="183"/>
      <c r="AM261" s="183"/>
      <c r="AN261" s="185"/>
      <c r="AO261" s="185"/>
    </row>
    <row r="262" spans="1:41">
      <c r="A262" s="184"/>
      <c r="B262" s="184"/>
      <c r="C262" s="183"/>
      <c r="D262" s="183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4"/>
      <c r="U262" s="184"/>
      <c r="V262" s="184"/>
      <c r="W262" s="184"/>
      <c r="X262" s="184"/>
      <c r="Y262" s="184"/>
      <c r="Z262" s="184"/>
      <c r="AA262" s="184"/>
      <c r="AB262" s="184"/>
      <c r="AC262" s="184"/>
      <c r="AD262" s="184"/>
      <c r="AE262" s="184"/>
      <c r="AF262" s="184"/>
      <c r="AG262" s="184"/>
      <c r="AH262" s="184"/>
      <c r="AI262" s="184"/>
      <c r="AJ262" s="184"/>
      <c r="AK262" s="184"/>
      <c r="AL262" s="183"/>
      <c r="AM262" s="183"/>
      <c r="AN262" s="185"/>
      <c r="AO262" s="185"/>
    </row>
    <row r="263" spans="1:41">
      <c r="A263" s="184"/>
      <c r="B263" s="184"/>
      <c r="C263" s="183"/>
      <c r="D263" s="183"/>
      <c r="E263" s="183"/>
      <c r="F263" s="183"/>
      <c r="G263" s="183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4"/>
      <c r="U263" s="184"/>
      <c r="V263" s="184"/>
      <c r="W263" s="184"/>
      <c r="X263" s="184"/>
      <c r="Y263" s="184"/>
      <c r="Z263" s="184"/>
      <c r="AA263" s="184"/>
      <c r="AB263" s="184"/>
      <c r="AC263" s="184"/>
      <c r="AD263" s="184"/>
      <c r="AE263" s="184"/>
      <c r="AF263" s="184"/>
      <c r="AG263" s="184"/>
      <c r="AH263" s="184"/>
      <c r="AI263" s="184"/>
      <c r="AJ263" s="184"/>
      <c r="AK263" s="184"/>
      <c r="AL263" s="183"/>
      <c r="AM263" s="183"/>
      <c r="AN263" s="185"/>
      <c r="AO263" s="185"/>
    </row>
    <row r="264" spans="1:41">
      <c r="A264" s="184"/>
      <c r="B264" s="184"/>
      <c r="C264" s="183"/>
      <c r="D264" s="183"/>
      <c r="E264" s="183"/>
      <c r="F264" s="183"/>
      <c r="G264" s="183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4"/>
      <c r="U264" s="184"/>
      <c r="V264" s="184"/>
      <c r="W264" s="184"/>
      <c r="X264" s="184"/>
      <c r="Y264" s="184"/>
      <c r="Z264" s="184"/>
      <c r="AA264" s="184"/>
      <c r="AB264" s="184"/>
      <c r="AC264" s="184"/>
      <c r="AD264" s="184"/>
      <c r="AE264" s="184"/>
      <c r="AF264" s="184"/>
      <c r="AG264" s="184"/>
      <c r="AH264" s="184"/>
      <c r="AI264" s="184"/>
      <c r="AJ264" s="184"/>
      <c r="AK264" s="184"/>
      <c r="AL264" s="183"/>
      <c r="AM264" s="183"/>
      <c r="AN264" s="185"/>
      <c r="AO264" s="185"/>
    </row>
    <row r="265" spans="1:41">
      <c r="A265" s="184"/>
      <c r="B265" s="184"/>
      <c r="C265" s="183"/>
      <c r="D265" s="183"/>
      <c r="E265" s="183"/>
      <c r="F265" s="183"/>
      <c r="G265" s="183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4"/>
      <c r="U265" s="184"/>
      <c r="V265" s="184"/>
      <c r="W265" s="184"/>
      <c r="X265" s="184"/>
      <c r="Y265" s="184"/>
      <c r="Z265" s="184"/>
      <c r="AA265" s="184"/>
      <c r="AB265" s="184"/>
      <c r="AC265" s="184"/>
      <c r="AD265" s="184"/>
      <c r="AE265" s="184"/>
      <c r="AF265" s="184"/>
      <c r="AG265" s="184"/>
      <c r="AH265" s="184"/>
      <c r="AI265" s="184"/>
      <c r="AJ265" s="184"/>
      <c r="AK265" s="184"/>
      <c r="AL265" s="183"/>
      <c r="AM265" s="183"/>
      <c r="AN265" s="185"/>
      <c r="AO265" s="185"/>
    </row>
    <row r="266" spans="1:41">
      <c r="A266" s="184"/>
      <c r="B266" s="184"/>
      <c r="C266" s="183"/>
      <c r="D266" s="183"/>
      <c r="E266" s="183"/>
      <c r="F266" s="183"/>
      <c r="G266" s="183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4"/>
      <c r="U266" s="184"/>
      <c r="V266" s="184"/>
      <c r="W266" s="184"/>
      <c r="X266" s="184"/>
      <c r="Y266" s="184"/>
      <c r="Z266" s="184"/>
      <c r="AA266" s="184"/>
      <c r="AB266" s="184"/>
      <c r="AC266" s="184"/>
      <c r="AD266" s="184"/>
      <c r="AE266" s="184"/>
      <c r="AF266" s="184"/>
      <c r="AG266" s="184"/>
      <c r="AH266" s="184"/>
      <c r="AI266" s="184"/>
      <c r="AJ266" s="184"/>
      <c r="AK266" s="184"/>
      <c r="AL266" s="183"/>
      <c r="AM266" s="183"/>
      <c r="AN266" s="185"/>
      <c r="AO266" s="185"/>
    </row>
    <row r="267" spans="1:41">
      <c r="A267" s="184"/>
      <c r="B267" s="184"/>
      <c r="C267" s="183"/>
      <c r="D267" s="183"/>
      <c r="E267" s="183"/>
      <c r="F267" s="183"/>
      <c r="G267" s="183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4"/>
      <c r="U267" s="184"/>
      <c r="V267" s="184"/>
      <c r="W267" s="184"/>
      <c r="X267" s="184"/>
      <c r="Y267" s="184"/>
      <c r="Z267" s="184"/>
      <c r="AA267" s="184"/>
      <c r="AB267" s="184"/>
      <c r="AC267" s="184"/>
      <c r="AD267" s="184"/>
      <c r="AE267" s="184"/>
      <c r="AF267" s="184"/>
      <c r="AG267" s="184"/>
      <c r="AH267" s="184"/>
      <c r="AI267" s="184"/>
      <c r="AJ267" s="184"/>
      <c r="AK267" s="184"/>
      <c r="AL267" s="183"/>
      <c r="AM267" s="183"/>
      <c r="AN267" s="185"/>
      <c r="AO267" s="185"/>
    </row>
    <row r="268" spans="1:41">
      <c r="A268" s="184"/>
      <c r="B268" s="184"/>
      <c r="C268" s="183"/>
      <c r="D268" s="183"/>
      <c r="E268" s="183"/>
      <c r="F268" s="183"/>
      <c r="G268" s="183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4"/>
      <c r="U268" s="184"/>
      <c r="V268" s="184"/>
      <c r="W268" s="184"/>
      <c r="X268" s="184"/>
      <c r="Y268" s="184"/>
      <c r="Z268" s="184"/>
      <c r="AA268" s="184"/>
      <c r="AB268" s="184"/>
      <c r="AC268" s="184"/>
      <c r="AD268" s="184"/>
      <c r="AE268" s="184"/>
      <c r="AF268" s="184"/>
      <c r="AG268" s="184"/>
      <c r="AH268" s="184"/>
      <c r="AI268" s="184"/>
      <c r="AJ268" s="184"/>
      <c r="AK268" s="184"/>
      <c r="AL268" s="183"/>
      <c r="AM268" s="183"/>
      <c r="AN268" s="185"/>
      <c r="AO268" s="185"/>
    </row>
    <row r="269" spans="1:41">
      <c r="A269" s="184"/>
      <c r="B269" s="184"/>
      <c r="C269" s="183"/>
      <c r="D269" s="183"/>
      <c r="E269" s="183"/>
      <c r="F269" s="183"/>
      <c r="G269" s="183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4"/>
      <c r="U269" s="184"/>
      <c r="V269" s="184"/>
      <c r="W269" s="184"/>
      <c r="X269" s="184"/>
      <c r="Y269" s="184"/>
      <c r="Z269" s="184"/>
      <c r="AA269" s="184"/>
      <c r="AB269" s="184"/>
      <c r="AC269" s="184"/>
      <c r="AD269" s="184"/>
      <c r="AE269" s="184"/>
      <c r="AF269" s="184"/>
      <c r="AG269" s="184"/>
      <c r="AH269" s="184"/>
      <c r="AI269" s="184"/>
      <c r="AJ269" s="184"/>
      <c r="AK269" s="184"/>
      <c r="AL269" s="183"/>
      <c r="AM269" s="183"/>
      <c r="AN269" s="185"/>
      <c r="AO269" s="185"/>
    </row>
    <row r="270" spans="1:41">
      <c r="A270" s="184"/>
      <c r="B270" s="184"/>
      <c r="C270" s="183"/>
      <c r="D270" s="183"/>
      <c r="E270" s="183"/>
      <c r="F270" s="183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4"/>
      <c r="U270" s="184"/>
      <c r="V270" s="184"/>
      <c r="W270" s="184"/>
      <c r="X270" s="184"/>
      <c r="Y270" s="184"/>
      <c r="Z270" s="184"/>
      <c r="AA270" s="184"/>
      <c r="AB270" s="184"/>
      <c r="AC270" s="184"/>
      <c r="AD270" s="184"/>
      <c r="AE270" s="184"/>
      <c r="AF270" s="184"/>
      <c r="AG270" s="184"/>
      <c r="AH270" s="184"/>
      <c r="AI270" s="184"/>
      <c r="AJ270" s="184"/>
      <c r="AK270" s="184"/>
      <c r="AL270" s="183"/>
      <c r="AM270" s="183"/>
      <c r="AN270" s="185"/>
      <c r="AO270" s="185"/>
    </row>
    <row r="271" spans="1:41">
      <c r="A271" s="184"/>
      <c r="B271" s="184"/>
      <c r="C271" s="183"/>
      <c r="D271" s="183"/>
      <c r="E271" s="183"/>
      <c r="F271" s="183"/>
      <c r="G271" s="183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4"/>
      <c r="U271" s="184"/>
      <c r="V271" s="184"/>
      <c r="W271" s="184"/>
      <c r="X271" s="184"/>
      <c r="Y271" s="184"/>
      <c r="Z271" s="184"/>
      <c r="AA271" s="184"/>
      <c r="AB271" s="184"/>
      <c r="AC271" s="184"/>
      <c r="AD271" s="184"/>
      <c r="AE271" s="184"/>
      <c r="AF271" s="184"/>
      <c r="AG271" s="184"/>
      <c r="AH271" s="184"/>
      <c r="AI271" s="184"/>
      <c r="AJ271" s="184"/>
      <c r="AK271" s="184"/>
      <c r="AL271" s="183"/>
      <c r="AM271" s="183"/>
      <c r="AN271" s="185"/>
      <c r="AO271" s="185"/>
    </row>
    <row r="272" spans="1:41">
      <c r="A272" s="184"/>
      <c r="B272" s="184"/>
      <c r="C272" s="183"/>
      <c r="D272" s="183"/>
      <c r="E272" s="183"/>
      <c r="F272" s="183"/>
      <c r="G272" s="183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4"/>
      <c r="U272" s="184"/>
      <c r="V272" s="184"/>
      <c r="W272" s="184"/>
      <c r="X272" s="184"/>
      <c r="Y272" s="184"/>
      <c r="Z272" s="184"/>
      <c r="AA272" s="184"/>
      <c r="AB272" s="184"/>
      <c r="AC272" s="184"/>
      <c r="AD272" s="184"/>
      <c r="AE272" s="184"/>
      <c r="AF272" s="184"/>
      <c r="AG272" s="184"/>
      <c r="AH272" s="184"/>
      <c r="AI272" s="184"/>
      <c r="AJ272" s="184"/>
      <c r="AK272" s="184"/>
      <c r="AL272" s="183"/>
      <c r="AM272" s="183"/>
      <c r="AN272" s="185"/>
      <c r="AO272" s="185"/>
    </row>
    <row r="273" spans="1:41">
      <c r="A273" s="184"/>
      <c r="B273" s="184"/>
      <c r="C273" s="183"/>
      <c r="D273" s="183"/>
      <c r="E273" s="183"/>
      <c r="F273" s="183"/>
      <c r="G273" s="183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4"/>
      <c r="U273" s="184"/>
      <c r="V273" s="184"/>
      <c r="W273" s="184"/>
      <c r="X273" s="184"/>
      <c r="Y273" s="184"/>
      <c r="Z273" s="184"/>
      <c r="AA273" s="184"/>
      <c r="AB273" s="184"/>
      <c r="AC273" s="184"/>
      <c r="AD273" s="184"/>
      <c r="AE273" s="184"/>
      <c r="AF273" s="184"/>
      <c r="AG273" s="184"/>
      <c r="AH273" s="184"/>
      <c r="AI273" s="184"/>
      <c r="AJ273" s="184"/>
      <c r="AK273" s="184"/>
      <c r="AL273" s="183"/>
      <c r="AM273" s="183"/>
      <c r="AN273" s="185"/>
      <c r="AO273" s="185"/>
    </row>
    <row r="274" spans="1:41">
      <c r="A274" s="184"/>
      <c r="B274" s="184"/>
      <c r="C274" s="183"/>
      <c r="D274" s="183"/>
      <c r="E274" s="183"/>
      <c r="F274" s="183"/>
      <c r="G274" s="183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4"/>
      <c r="U274" s="184"/>
      <c r="V274" s="184"/>
      <c r="W274" s="184"/>
      <c r="X274" s="184"/>
      <c r="Y274" s="184"/>
      <c r="Z274" s="184"/>
      <c r="AA274" s="184"/>
      <c r="AB274" s="184"/>
      <c r="AC274" s="184"/>
      <c r="AD274" s="184"/>
      <c r="AE274" s="184"/>
      <c r="AF274" s="184"/>
      <c r="AG274" s="184"/>
      <c r="AH274" s="184"/>
      <c r="AI274" s="184"/>
      <c r="AJ274" s="184"/>
      <c r="AK274" s="184"/>
      <c r="AL274" s="183"/>
      <c r="AM274" s="183"/>
      <c r="AN274" s="185"/>
      <c r="AO274" s="185"/>
    </row>
    <row r="275" spans="1:41">
      <c r="A275" s="184"/>
      <c r="B275" s="184"/>
      <c r="C275" s="183"/>
      <c r="D275" s="183"/>
      <c r="E275" s="183"/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4"/>
      <c r="U275" s="184"/>
      <c r="V275" s="184"/>
      <c r="W275" s="184"/>
      <c r="X275" s="184"/>
      <c r="Y275" s="184"/>
      <c r="Z275" s="184"/>
      <c r="AA275" s="184"/>
      <c r="AB275" s="184"/>
      <c r="AC275" s="184"/>
      <c r="AD275" s="184"/>
      <c r="AE275" s="184"/>
      <c r="AF275" s="184"/>
      <c r="AG275" s="184"/>
      <c r="AH275" s="184"/>
      <c r="AI275" s="184"/>
      <c r="AJ275" s="184"/>
      <c r="AK275" s="184"/>
      <c r="AL275" s="183"/>
      <c r="AM275" s="183"/>
      <c r="AN275" s="185"/>
      <c r="AO275" s="185"/>
    </row>
    <row r="276" spans="1:41">
      <c r="A276" s="184"/>
      <c r="B276" s="184"/>
      <c r="C276" s="183"/>
      <c r="D276" s="183"/>
      <c r="E276" s="183"/>
      <c r="F276" s="183"/>
      <c r="G276" s="183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4"/>
      <c r="U276" s="184"/>
      <c r="V276" s="184"/>
      <c r="W276" s="184"/>
      <c r="X276" s="184"/>
      <c r="Y276" s="184"/>
      <c r="Z276" s="184"/>
      <c r="AA276" s="184"/>
      <c r="AB276" s="184"/>
      <c r="AC276" s="184"/>
      <c r="AD276" s="184"/>
      <c r="AE276" s="184"/>
      <c r="AF276" s="184"/>
      <c r="AG276" s="184"/>
      <c r="AH276" s="184"/>
      <c r="AI276" s="184"/>
      <c r="AJ276" s="184"/>
      <c r="AK276" s="184"/>
      <c r="AL276" s="183"/>
      <c r="AM276" s="183"/>
      <c r="AN276" s="185"/>
      <c r="AO276" s="185"/>
    </row>
    <row r="277" spans="1:41">
      <c r="A277" s="184"/>
      <c r="B277" s="184"/>
      <c r="C277" s="183"/>
      <c r="D277" s="183"/>
      <c r="E277" s="183"/>
      <c r="F277" s="183"/>
      <c r="G277" s="183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4"/>
      <c r="U277" s="184"/>
      <c r="V277" s="184"/>
      <c r="W277" s="184"/>
      <c r="X277" s="184"/>
      <c r="Y277" s="184"/>
      <c r="Z277" s="184"/>
      <c r="AA277" s="184"/>
      <c r="AB277" s="184"/>
      <c r="AC277" s="184"/>
      <c r="AD277" s="184"/>
      <c r="AE277" s="184"/>
      <c r="AF277" s="184"/>
      <c r="AG277" s="184"/>
      <c r="AH277" s="184"/>
      <c r="AI277" s="184"/>
      <c r="AJ277" s="184"/>
      <c r="AK277" s="184"/>
      <c r="AL277" s="183"/>
      <c r="AM277" s="183"/>
      <c r="AN277" s="185"/>
      <c r="AO277" s="185"/>
    </row>
    <row r="278" spans="1:41">
      <c r="A278" s="184"/>
      <c r="B278" s="184"/>
      <c r="C278" s="183"/>
      <c r="D278" s="183"/>
      <c r="E278" s="183"/>
      <c r="F278" s="183"/>
      <c r="G278" s="183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4"/>
      <c r="U278" s="184"/>
      <c r="V278" s="184"/>
      <c r="W278" s="184"/>
      <c r="X278" s="184"/>
      <c r="Y278" s="184"/>
      <c r="Z278" s="184"/>
      <c r="AA278" s="184"/>
      <c r="AB278" s="184"/>
      <c r="AC278" s="184"/>
      <c r="AD278" s="184"/>
      <c r="AE278" s="184"/>
      <c r="AF278" s="184"/>
      <c r="AG278" s="184"/>
      <c r="AH278" s="184"/>
      <c r="AI278" s="184"/>
      <c r="AJ278" s="184"/>
      <c r="AK278" s="184"/>
      <c r="AL278" s="183"/>
      <c r="AM278" s="183"/>
      <c r="AN278" s="185"/>
      <c r="AO278" s="185"/>
    </row>
    <row r="279" spans="1:41">
      <c r="A279" s="184"/>
      <c r="B279" s="184"/>
      <c r="C279" s="183"/>
      <c r="D279" s="183"/>
      <c r="E279" s="183"/>
      <c r="F279" s="183"/>
      <c r="G279" s="183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4"/>
      <c r="U279" s="184"/>
      <c r="V279" s="184"/>
      <c r="W279" s="184"/>
      <c r="X279" s="184"/>
      <c r="Y279" s="184"/>
      <c r="Z279" s="184"/>
      <c r="AA279" s="184"/>
      <c r="AB279" s="184"/>
      <c r="AC279" s="184"/>
      <c r="AD279" s="184"/>
      <c r="AE279" s="184"/>
      <c r="AF279" s="184"/>
      <c r="AG279" s="184"/>
      <c r="AH279" s="184"/>
      <c r="AI279" s="184"/>
      <c r="AJ279" s="184"/>
      <c r="AK279" s="184"/>
      <c r="AL279" s="183"/>
      <c r="AM279" s="183"/>
      <c r="AN279" s="185"/>
      <c r="AO279" s="185"/>
    </row>
    <row r="280" spans="1:41">
      <c r="A280" s="184"/>
      <c r="B280" s="184"/>
      <c r="C280" s="183"/>
      <c r="D280" s="183"/>
      <c r="E280" s="183"/>
      <c r="F280" s="183"/>
      <c r="G280" s="183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4"/>
      <c r="U280" s="184"/>
      <c r="V280" s="184"/>
      <c r="W280" s="184"/>
      <c r="X280" s="184"/>
      <c r="Y280" s="184"/>
      <c r="Z280" s="184"/>
      <c r="AA280" s="184"/>
      <c r="AB280" s="184"/>
      <c r="AC280" s="184"/>
      <c r="AD280" s="184"/>
      <c r="AE280" s="184"/>
      <c r="AF280" s="184"/>
      <c r="AG280" s="184"/>
      <c r="AH280" s="184"/>
      <c r="AI280" s="184"/>
      <c r="AJ280" s="184"/>
      <c r="AK280" s="184"/>
      <c r="AL280" s="183"/>
      <c r="AM280" s="183"/>
      <c r="AN280" s="185"/>
      <c r="AO280" s="185"/>
    </row>
    <row r="281" spans="1:41">
      <c r="A281" s="184"/>
      <c r="B281" s="184"/>
      <c r="C281" s="183"/>
      <c r="D281" s="183"/>
      <c r="E281" s="183"/>
      <c r="F281" s="183"/>
      <c r="G281" s="183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4"/>
      <c r="U281" s="184"/>
      <c r="V281" s="184"/>
      <c r="W281" s="184"/>
      <c r="X281" s="184"/>
      <c r="Y281" s="184"/>
      <c r="Z281" s="184"/>
      <c r="AA281" s="184"/>
      <c r="AB281" s="184"/>
      <c r="AC281" s="184"/>
      <c r="AD281" s="184"/>
      <c r="AE281" s="184"/>
      <c r="AF281" s="184"/>
      <c r="AG281" s="184"/>
      <c r="AH281" s="184"/>
      <c r="AI281" s="184"/>
      <c r="AJ281" s="184"/>
      <c r="AK281" s="184"/>
      <c r="AL281" s="183"/>
      <c r="AM281" s="183"/>
      <c r="AN281" s="185"/>
      <c r="AO281" s="185"/>
    </row>
    <row r="282" spans="1:41">
      <c r="A282" s="184"/>
      <c r="B282" s="184"/>
      <c r="C282" s="183"/>
      <c r="D282" s="183"/>
      <c r="E282" s="183"/>
      <c r="F282" s="183"/>
      <c r="G282" s="183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4"/>
      <c r="U282" s="184"/>
      <c r="V282" s="184"/>
      <c r="W282" s="184"/>
      <c r="X282" s="184"/>
      <c r="Y282" s="184"/>
      <c r="Z282" s="184"/>
      <c r="AA282" s="184"/>
      <c r="AB282" s="184"/>
      <c r="AC282" s="184"/>
      <c r="AD282" s="184"/>
      <c r="AE282" s="184"/>
      <c r="AF282" s="184"/>
      <c r="AG282" s="184"/>
      <c r="AH282" s="184"/>
      <c r="AI282" s="184"/>
      <c r="AJ282" s="184"/>
      <c r="AK282" s="184"/>
      <c r="AL282" s="183"/>
      <c r="AM282" s="183"/>
      <c r="AN282" s="185"/>
      <c r="AO282" s="185"/>
    </row>
    <row r="283" spans="1:41">
      <c r="A283" s="184"/>
      <c r="B283" s="184"/>
      <c r="C283" s="183"/>
      <c r="D283" s="183"/>
      <c r="E283" s="183"/>
      <c r="F283" s="183"/>
      <c r="G283" s="183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4"/>
      <c r="U283" s="184"/>
      <c r="V283" s="184"/>
      <c r="W283" s="184"/>
      <c r="X283" s="184"/>
      <c r="Y283" s="184"/>
      <c r="Z283" s="184"/>
      <c r="AA283" s="184"/>
      <c r="AB283" s="184"/>
      <c r="AC283" s="184"/>
      <c r="AD283" s="184"/>
      <c r="AE283" s="184"/>
      <c r="AF283" s="184"/>
      <c r="AG283" s="184"/>
      <c r="AH283" s="184"/>
      <c r="AI283" s="184"/>
      <c r="AJ283" s="184"/>
      <c r="AK283" s="184"/>
      <c r="AL283" s="183"/>
      <c r="AM283" s="183"/>
      <c r="AN283" s="185"/>
      <c r="AO283" s="185"/>
    </row>
    <row r="284" spans="1:41">
      <c r="A284" s="184"/>
      <c r="B284" s="184"/>
      <c r="C284" s="183"/>
      <c r="D284" s="183"/>
      <c r="E284" s="183"/>
      <c r="F284" s="183"/>
      <c r="G284" s="183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4"/>
      <c r="U284" s="184"/>
      <c r="V284" s="184"/>
      <c r="W284" s="184"/>
      <c r="X284" s="184"/>
      <c r="Y284" s="184"/>
      <c r="Z284" s="184"/>
      <c r="AA284" s="184"/>
      <c r="AB284" s="184"/>
      <c r="AC284" s="184"/>
      <c r="AD284" s="184"/>
      <c r="AE284" s="184"/>
      <c r="AF284" s="184"/>
      <c r="AG284" s="184"/>
      <c r="AH284" s="184"/>
      <c r="AI284" s="184"/>
      <c r="AJ284" s="184"/>
      <c r="AK284" s="184"/>
      <c r="AL284" s="183"/>
      <c r="AM284" s="183"/>
      <c r="AN284" s="185"/>
      <c r="AO284" s="185"/>
    </row>
    <row r="285" spans="1:41">
      <c r="A285" s="184"/>
      <c r="B285" s="184"/>
      <c r="C285" s="183"/>
      <c r="D285" s="183"/>
      <c r="E285" s="183"/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4"/>
      <c r="U285" s="184"/>
      <c r="V285" s="184"/>
      <c r="W285" s="184"/>
      <c r="X285" s="184"/>
      <c r="Y285" s="184"/>
      <c r="Z285" s="184"/>
      <c r="AA285" s="184"/>
      <c r="AB285" s="184"/>
      <c r="AC285" s="184"/>
      <c r="AD285" s="184"/>
      <c r="AE285" s="184"/>
      <c r="AF285" s="184"/>
      <c r="AG285" s="184"/>
      <c r="AH285" s="184"/>
      <c r="AI285" s="184"/>
      <c r="AJ285" s="184"/>
      <c r="AK285" s="184"/>
      <c r="AL285" s="183"/>
      <c r="AM285" s="183"/>
      <c r="AN285" s="185"/>
      <c r="AO285" s="185"/>
    </row>
    <row r="286" spans="1:41">
      <c r="A286" s="184"/>
      <c r="B286" s="184"/>
      <c r="C286" s="183"/>
      <c r="D286" s="183"/>
      <c r="E286" s="183"/>
      <c r="F286" s="183"/>
      <c r="G286" s="183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4"/>
      <c r="U286" s="184"/>
      <c r="V286" s="184"/>
      <c r="W286" s="184"/>
      <c r="X286" s="184"/>
      <c r="Y286" s="184"/>
      <c r="Z286" s="184"/>
      <c r="AA286" s="184"/>
      <c r="AB286" s="184"/>
      <c r="AC286" s="184"/>
      <c r="AD286" s="184"/>
      <c r="AE286" s="184"/>
      <c r="AF286" s="184"/>
      <c r="AG286" s="184"/>
      <c r="AH286" s="184"/>
      <c r="AI286" s="184"/>
      <c r="AJ286" s="184"/>
      <c r="AK286" s="184"/>
      <c r="AL286" s="183"/>
      <c r="AM286" s="183"/>
      <c r="AN286" s="185"/>
      <c r="AO286" s="185"/>
    </row>
    <row r="287" spans="1:41">
      <c r="A287" s="184"/>
      <c r="B287" s="184"/>
      <c r="C287" s="183"/>
      <c r="D287" s="183"/>
      <c r="E287" s="183"/>
      <c r="F287" s="183"/>
      <c r="G287" s="183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4"/>
      <c r="U287" s="184"/>
      <c r="V287" s="184"/>
      <c r="W287" s="184"/>
      <c r="X287" s="184"/>
      <c r="Y287" s="184"/>
      <c r="Z287" s="184"/>
      <c r="AA287" s="184"/>
      <c r="AB287" s="184"/>
      <c r="AC287" s="184"/>
      <c r="AD287" s="184"/>
      <c r="AE287" s="184"/>
      <c r="AF287" s="184"/>
      <c r="AG287" s="184"/>
      <c r="AH287" s="184"/>
      <c r="AI287" s="184"/>
      <c r="AJ287" s="184"/>
      <c r="AK287" s="184"/>
      <c r="AL287" s="183"/>
      <c r="AM287" s="183"/>
      <c r="AN287" s="185"/>
      <c r="AO287" s="185"/>
    </row>
    <row r="288" spans="1:41">
      <c r="A288" s="184"/>
      <c r="B288" s="184"/>
      <c r="C288" s="183"/>
      <c r="D288" s="183"/>
      <c r="E288" s="183"/>
      <c r="F288" s="183"/>
      <c r="G288" s="183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4"/>
      <c r="U288" s="184"/>
      <c r="V288" s="184"/>
      <c r="W288" s="184"/>
      <c r="X288" s="184"/>
      <c r="Y288" s="184"/>
      <c r="Z288" s="184"/>
      <c r="AA288" s="184"/>
      <c r="AB288" s="184"/>
      <c r="AC288" s="184"/>
      <c r="AD288" s="184"/>
      <c r="AE288" s="184"/>
      <c r="AF288" s="184"/>
      <c r="AG288" s="184"/>
      <c r="AH288" s="184"/>
      <c r="AI288" s="184"/>
      <c r="AJ288" s="184"/>
      <c r="AK288" s="184"/>
      <c r="AL288" s="183"/>
      <c r="AM288" s="183"/>
      <c r="AN288" s="185"/>
      <c r="AO288" s="185"/>
    </row>
    <row r="289" spans="1:41">
      <c r="A289" s="184"/>
      <c r="B289" s="184"/>
      <c r="C289" s="183"/>
      <c r="D289" s="183"/>
      <c r="E289" s="183"/>
      <c r="F289" s="183"/>
      <c r="G289" s="183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4"/>
      <c r="U289" s="184"/>
      <c r="V289" s="184"/>
      <c r="W289" s="184"/>
      <c r="X289" s="184"/>
      <c r="Y289" s="184"/>
      <c r="Z289" s="184"/>
      <c r="AA289" s="184"/>
      <c r="AB289" s="184"/>
      <c r="AC289" s="184"/>
      <c r="AD289" s="184"/>
      <c r="AE289" s="184"/>
      <c r="AF289" s="184"/>
      <c r="AG289" s="184"/>
      <c r="AH289" s="184"/>
      <c r="AI289" s="184"/>
      <c r="AJ289" s="184"/>
      <c r="AK289" s="184"/>
      <c r="AL289" s="183"/>
      <c r="AM289" s="183"/>
      <c r="AN289" s="185"/>
      <c r="AO289" s="185"/>
    </row>
    <row r="290" spans="1:41">
      <c r="A290" s="184"/>
      <c r="B290" s="184"/>
      <c r="C290" s="183"/>
      <c r="D290" s="183"/>
      <c r="E290" s="183"/>
      <c r="F290" s="183"/>
      <c r="G290" s="183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4"/>
      <c r="U290" s="184"/>
      <c r="V290" s="184"/>
      <c r="W290" s="184"/>
      <c r="X290" s="184"/>
      <c r="Y290" s="184"/>
      <c r="Z290" s="184"/>
      <c r="AA290" s="184"/>
      <c r="AB290" s="184"/>
      <c r="AC290" s="184"/>
      <c r="AD290" s="184"/>
      <c r="AE290" s="184"/>
      <c r="AF290" s="184"/>
      <c r="AG290" s="184"/>
      <c r="AH290" s="184"/>
      <c r="AI290" s="184"/>
      <c r="AJ290" s="184"/>
      <c r="AK290" s="184"/>
      <c r="AL290" s="183"/>
      <c r="AM290" s="183"/>
      <c r="AN290" s="185"/>
      <c r="AO290" s="185"/>
    </row>
    <row r="291" spans="1:41">
      <c r="A291" s="184"/>
      <c r="B291" s="184"/>
      <c r="C291" s="183"/>
      <c r="D291" s="183"/>
      <c r="E291" s="183"/>
      <c r="F291" s="183"/>
      <c r="G291" s="183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4"/>
      <c r="U291" s="184"/>
      <c r="V291" s="184"/>
      <c r="W291" s="184"/>
      <c r="X291" s="184"/>
      <c r="Y291" s="184"/>
      <c r="Z291" s="184"/>
      <c r="AA291" s="184"/>
      <c r="AB291" s="184"/>
      <c r="AC291" s="184"/>
      <c r="AD291" s="184"/>
      <c r="AE291" s="184"/>
      <c r="AF291" s="184"/>
      <c r="AG291" s="184"/>
      <c r="AH291" s="184"/>
      <c r="AI291" s="184"/>
      <c r="AJ291" s="184"/>
      <c r="AK291" s="184"/>
      <c r="AL291" s="183"/>
      <c r="AM291" s="183"/>
      <c r="AN291" s="185"/>
      <c r="AO291" s="185"/>
    </row>
    <row r="292" spans="1:41">
      <c r="A292" s="184"/>
      <c r="B292" s="184"/>
      <c r="C292" s="183"/>
      <c r="D292" s="183"/>
      <c r="E292" s="183"/>
      <c r="F292" s="183"/>
      <c r="G292" s="183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3"/>
      <c r="AM292" s="183"/>
      <c r="AN292" s="185"/>
      <c r="AO292" s="185"/>
    </row>
    <row r="293" spans="1:41">
      <c r="A293" s="184"/>
      <c r="B293" s="184"/>
      <c r="C293" s="183"/>
      <c r="D293" s="183"/>
      <c r="E293" s="183"/>
      <c r="F293" s="183"/>
      <c r="G293" s="183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4"/>
      <c r="U293" s="184"/>
      <c r="V293" s="184"/>
      <c r="W293" s="184"/>
      <c r="X293" s="184"/>
      <c r="Y293" s="184"/>
      <c r="Z293" s="184"/>
      <c r="AA293" s="184"/>
      <c r="AB293" s="184"/>
      <c r="AC293" s="184"/>
      <c r="AD293" s="184"/>
      <c r="AE293" s="184"/>
      <c r="AF293" s="184"/>
      <c r="AG293" s="184"/>
      <c r="AH293" s="184"/>
      <c r="AI293" s="184"/>
      <c r="AJ293" s="184"/>
      <c r="AK293" s="184"/>
      <c r="AL293" s="183"/>
      <c r="AM293" s="183"/>
      <c r="AN293" s="185"/>
      <c r="AO293" s="185"/>
    </row>
    <row r="294" spans="1:41">
      <c r="A294" s="184"/>
      <c r="B294" s="184"/>
      <c r="C294" s="183"/>
      <c r="D294" s="183"/>
      <c r="E294" s="183"/>
      <c r="F294" s="183"/>
      <c r="G294" s="183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4"/>
      <c r="U294" s="184"/>
      <c r="V294" s="184"/>
      <c r="W294" s="184"/>
      <c r="X294" s="184"/>
      <c r="Y294" s="184"/>
      <c r="Z294" s="184"/>
      <c r="AA294" s="184"/>
      <c r="AB294" s="184"/>
      <c r="AC294" s="184"/>
      <c r="AD294" s="184"/>
      <c r="AE294" s="184"/>
      <c r="AF294" s="184"/>
      <c r="AG294" s="184"/>
      <c r="AH294" s="184"/>
      <c r="AI294" s="184"/>
      <c r="AJ294" s="184"/>
      <c r="AK294" s="184"/>
      <c r="AL294" s="183"/>
      <c r="AM294" s="183"/>
      <c r="AN294" s="185"/>
      <c r="AO294" s="185"/>
    </row>
    <row r="295" spans="1:41">
      <c r="A295" s="184"/>
      <c r="B295" s="184"/>
      <c r="C295" s="183"/>
      <c r="D295" s="183"/>
      <c r="E295" s="183"/>
      <c r="F295" s="183"/>
      <c r="G295" s="183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4"/>
      <c r="U295" s="184"/>
      <c r="V295" s="184"/>
      <c r="W295" s="184"/>
      <c r="X295" s="184"/>
      <c r="Y295" s="184"/>
      <c r="Z295" s="184"/>
      <c r="AA295" s="184"/>
      <c r="AB295" s="184"/>
      <c r="AC295" s="184"/>
      <c r="AD295" s="184"/>
      <c r="AE295" s="184"/>
      <c r="AF295" s="184"/>
      <c r="AG295" s="184"/>
      <c r="AH295" s="184"/>
      <c r="AI295" s="184"/>
      <c r="AJ295" s="184"/>
      <c r="AK295" s="184"/>
      <c r="AL295" s="183"/>
      <c r="AM295" s="183"/>
      <c r="AN295" s="185"/>
      <c r="AO295" s="185"/>
    </row>
    <row r="296" spans="1:41">
      <c r="A296" s="184"/>
      <c r="B296" s="184"/>
      <c r="C296" s="183"/>
      <c r="D296" s="183"/>
      <c r="E296" s="183"/>
      <c r="F296" s="183"/>
      <c r="G296" s="183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4"/>
      <c r="U296" s="184"/>
      <c r="V296" s="184"/>
      <c r="W296" s="184"/>
      <c r="X296" s="184"/>
      <c r="Y296" s="184"/>
      <c r="Z296" s="184"/>
      <c r="AA296" s="184"/>
      <c r="AB296" s="184"/>
      <c r="AC296" s="184"/>
      <c r="AD296" s="184"/>
      <c r="AE296" s="184"/>
      <c r="AF296" s="184"/>
      <c r="AG296" s="184"/>
      <c r="AH296" s="184"/>
      <c r="AI296" s="184"/>
      <c r="AJ296" s="184"/>
      <c r="AK296" s="184"/>
      <c r="AL296" s="183"/>
      <c r="AM296" s="183"/>
      <c r="AN296" s="185"/>
      <c r="AO296" s="185"/>
    </row>
    <row r="297" spans="1:41">
      <c r="A297" s="184"/>
      <c r="B297" s="184"/>
      <c r="C297" s="183"/>
      <c r="D297" s="183"/>
      <c r="E297" s="183"/>
      <c r="F297" s="183"/>
      <c r="G297" s="183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4"/>
      <c r="U297" s="184"/>
      <c r="V297" s="184"/>
      <c r="W297" s="184"/>
      <c r="X297" s="184"/>
      <c r="Y297" s="184"/>
      <c r="Z297" s="184"/>
      <c r="AA297" s="184"/>
      <c r="AB297" s="184"/>
      <c r="AC297" s="184"/>
      <c r="AD297" s="184"/>
      <c r="AE297" s="184"/>
      <c r="AF297" s="184"/>
      <c r="AG297" s="184"/>
      <c r="AH297" s="184"/>
      <c r="AI297" s="184"/>
      <c r="AJ297" s="184"/>
      <c r="AK297" s="184"/>
      <c r="AL297" s="183"/>
      <c r="AM297" s="183"/>
      <c r="AN297" s="185"/>
      <c r="AO297" s="185"/>
    </row>
    <row r="298" spans="1:41">
      <c r="A298" s="184"/>
      <c r="B298" s="184"/>
      <c r="C298" s="183"/>
      <c r="D298" s="183"/>
      <c r="E298" s="183"/>
      <c r="F298" s="183"/>
      <c r="G298" s="183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4"/>
      <c r="U298" s="184"/>
      <c r="V298" s="184"/>
      <c r="W298" s="184"/>
      <c r="X298" s="184"/>
      <c r="Y298" s="184"/>
      <c r="Z298" s="184"/>
      <c r="AA298" s="184"/>
      <c r="AB298" s="184"/>
      <c r="AC298" s="184"/>
      <c r="AD298" s="184"/>
      <c r="AE298" s="184"/>
      <c r="AF298" s="184"/>
      <c r="AG298" s="184"/>
      <c r="AH298" s="184"/>
      <c r="AI298" s="184"/>
      <c r="AJ298" s="184"/>
      <c r="AK298" s="184"/>
      <c r="AL298" s="183"/>
      <c r="AM298" s="183"/>
      <c r="AN298" s="185"/>
      <c r="AO298" s="185"/>
    </row>
    <row r="299" spans="1:41">
      <c r="A299" s="184"/>
      <c r="B299" s="184"/>
      <c r="C299" s="183"/>
      <c r="D299" s="183"/>
      <c r="E299" s="183"/>
      <c r="F299" s="183"/>
      <c r="G299" s="183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4"/>
      <c r="U299" s="184"/>
      <c r="V299" s="184"/>
      <c r="W299" s="184"/>
      <c r="X299" s="184"/>
      <c r="Y299" s="184"/>
      <c r="Z299" s="184"/>
      <c r="AA299" s="184"/>
      <c r="AB299" s="184"/>
      <c r="AC299" s="184"/>
      <c r="AD299" s="184"/>
      <c r="AE299" s="184"/>
      <c r="AF299" s="184"/>
      <c r="AG299" s="184"/>
      <c r="AH299" s="184"/>
      <c r="AI299" s="184"/>
      <c r="AJ299" s="184"/>
      <c r="AK299" s="184"/>
      <c r="AL299" s="183"/>
      <c r="AM299" s="183"/>
      <c r="AN299" s="185"/>
      <c r="AO299" s="185"/>
    </row>
    <row r="300" spans="1:41">
      <c r="A300" s="184"/>
      <c r="B300" s="184"/>
      <c r="C300" s="183"/>
      <c r="D300" s="183"/>
      <c r="E300" s="183"/>
      <c r="F300" s="183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4"/>
      <c r="U300" s="184"/>
      <c r="V300" s="184"/>
      <c r="W300" s="184"/>
      <c r="X300" s="184"/>
      <c r="Y300" s="184"/>
      <c r="Z300" s="184"/>
      <c r="AA300" s="184"/>
      <c r="AB300" s="184"/>
      <c r="AC300" s="184"/>
      <c r="AD300" s="184"/>
      <c r="AE300" s="184"/>
      <c r="AF300" s="184"/>
      <c r="AG300" s="184"/>
      <c r="AH300" s="184"/>
      <c r="AI300" s="184"/>
      <c r="AJ300" s="184"/>
      <c r="AK300" s="184"/>
      <c r="AL300" s="183"/>
      <c r="AM300" s="183"/>
      <c r="AN300" s="185"/>
      <c r="AO300" s="185"/>
    </row>
    <row r="301" spans="1:41">
      <c r="A301" s="184"/>
      <c r="B301" s="184"/>
      <c r="C301" s="183"/>
      <c r="D301" s="183"/>
      <c r="E301" s="183"/>
      <c r="F301" s="183"/>
      <c r="G301" s="183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4"/>
      <c r="U301" s="184"/>
      <c r="V301" s="184"/>
      <c r="W301" s="184"/>
      <c r="X301" s="184"/>
      <c r="Y301" s="184"/>
      <c r="Z301" s="184"/>
      <c r="AA301" s="184"/>
      <c r="AB301" s="184"/>
      <c r="AC301" s="184"/>
      <c r="AD301" s="184"/>
      <c r="AE301" s="184"/>
      <c r="AF301" s="184"/>
      <c r="AG301" s="184"/>
      <c r="AH301" s="184"/>
      <c r="AI301" s="184"/>
      <c r="AJ301" s="184"/>
      <c r="AK301" s="184"/>
      <c r="AL301" s="183"/>
      <c r="AM301" s="183"/>
      <c r="AN301" s="185"/>
      <c r="AO301" s="185"/>
    </row>
    <row r="302" spans="1:41">
      <c r="A302" s="184"/>
      <c r="B302" s="184"/>
      <c r="C302" s="183"/>
      <c r="D302" s="183"/>
      <c r="E302" s="183"/>
      <c r="F302" s="183"/>
      <c r="G302" s="183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4"/>
      <c r="U302" s="184"/>
      <c r="V302" s="184"/>
      <c r="W302" s="184"/>
      <c r="X302" s="184"/>
      <c r="Y302" s="184"/>
      <c r="Z302" s="184"/>
      <c r="AA302" s="184"/>
      <c r="AB302" s="184"/>
      <c r="AC302" s="184"/>
      <c r="AD302" s="184"/>
      <c r="AE302" s="184"/>
      <c r="AF302" s="184"/>
      <c r="AG302" s="184"/>
      <c r="AH302" s="184"/>
      <c r="AI302" s="184"/>
      <c r="AJ302" s="184"/>
      <c r="AK302" s="184"/>
      <c r="AL302" s="183"/>
      <c r="AM302" s="183"/>
      <c r="AN302" s="185"/>
      <c r="AO302" s="185"/>
    </row>
    <row r="303" spans="1:41">
      <c r="A303" s="184"/>
      <c r="B303" s="184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4"/>
      <c r="U303" s="184"/>
      <c r="V303" s="184"/>
      <c r="W303" s="184"/>
      <c r="X303" s="184"/>
      <c r="Y303" s="184"/>
      <c r="Z303" s="184"/>
      <c r="AA303" s="184"/>
      <c r="AB303" s="184"/>
      <c r="AC303" s="184"/>
      <c r="AD303" s="184"/>
      <c r="AE303" s="184"/>
      <c r="AF303" s="184"/>
      <c r="AG303" s="184"/>
      <c r="AH303" s="184"/>
      <c r="AI303" s="184"/>
      <c r="AJ303" s="184"/>
      <c r="AK303" s="184"/>
      <c r="AL303" s="183"/>
      <c r="AM303" s="183"/>
      <c r="AN303" s="185"/>
      <c r="AO303" s="185"/>
    </row>
    <row r="304" spans="1:41">
      <c r="A304" s="184"/>
      <c r="B304" s="184"/>
      <c r="C304" s="183"/>
      <c r="D304" s="183"/>
      <c r="E304" s="183"/>
      <c r="F304" s="183"/>
      <c r="G304" s="183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4"/>
      <c r="U304" s="184"/>
      <c r="V304" s="184"/>
      <c r="W304" s="184"/>
      <c r="X304" s="184"/>
      <c r="Y304" s="184"/>
      <c r="Z304" s="184"/>
      <c r="AA304" s="184"/>
      <c r="AB304" s="184"/>
      <c r="AC304" s="184"/>
      <c r="AD304" s="184"/>
      <c r="AE304" s="184"/>
      <c r="AF304" s="184"/>
      <c r="AG304" s="184"/>
      <c r="AH304" s="184"/>
      <c r="AI304" s="184"/>
      <c r="AJ304" s="184"/>
      <c r="AK304" s="184"/>
      <c r="AL304" s="183"/>
      <c r="AM304" s="183"/>
      <c r="AN304" s="185"/>
      <c r="AO304" s="185"/>
    </row>
    <row r="305" spans="1:41">
      <c r="A305" s="184"/>
      <c r="B305" s="184"/>
      <c r="C305" s="183"/>
      <c r="D305" s="183"/>
      <c r="E305" s="183"/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4"/>
      <c r="U305" s="184"/>
      <c r="V305" s="184"/>
      <c r="W305" s="184"/>
      <c r="X305" s="184"/>
      <c r="Y305" s="184"/>
      <c r="Z305" s="184"/>
      <c r="AA305" s="184"/>
      <c r="AB305" s="184"/>
      <c r="AC305" s="184"/>
      <c r="AD305" s="184"/>
      <c r="AE305" s="184"/>
      <c r="AF305" s="184"/>
      <c r="AG305" s="184"/>
      <c r="AH305" s="184"/>
      <c r="AI305" s="184"/>
      <c r="AJ305" s="184"/>
      <c r="AK305" s="184"/>
      <c r="AL305" s="183"/>
      <c r="AM305" s="183"/>
      <c r="AN305" s="185"/>
      <c r="AO305" s="185"/>
    </row>
    <row r="306" spans="1:41">
      <c r="A306" s="184"/>
      <c r="B306" s="184"/>
      <c r="C306" s="183"/>
      <c r="D306" s="183"/>
      <c r="E306" s="183"/>
      <c r="F306" s="183"/>
      <c r="G306" s="183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4"/>
      <c r="U306" s="184"/>
      <c r="V306" s="184"/>
      <c r="W306" s="184"/>
      <c r="X306" s="184"/>
      <c r="Y306" s="184"/>
      <c r="Z306" s="184"/>
      <c r="AA306" s="184"/>
      <c r="AB306" s="184"/>
      <c r="AC306" s="184"/>
      <c r="AD306" s="184"/>
      <c r="AE306" s="184"/>
      <c r="AF306" s="184"/>
      <c r="AG306" s="184"/>
      <c r="AH306" s="184"/>
      <c r="AI306" s="184"/>
      <c r="AJ306" s="184"/>
      <c r="AK306" s="184"/>
      <c r="AL306" s="183"/>
      <c r="AM306" s="183"/>
      <c r="AN306" s="185"/>
      <c r="AO306" s="185"/>
    </row>
    <row r="307" spans="1:41">
      <c r="A307" s="184"/>
      <c r="B307" s="184"/>
      <c r="C307" s="183"/>
      <c r="D307" s="183"/>
      <c r="E307" s="183"/>
      <c r="F307" s="183"/>
      <c r="G307" s="183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4"/>
      <c r="U307" s="184"/>
      <c r="V307" s="184"/>
      <c r="W307" s="184"/>
      <c r="X307" s="184"/>
      <c r="Y307" s="184"/>
      <c r="Z307" s="184"/>
      <c r="AA307" s="184"/>
      <c r="AB307" s="184"/>
      <c r="AC307" s="184"/>
      <c r="AD307" s="184"/>
      <c r="AE307" s="184"/>
      <c r="AF307" s="184"/>
      <c r="AG307" s="184"/>
      <c r="AH307" s="184"/>
      <c r="AI307" s="184"/>
      <c r="AJ307" s="184"/>
      <c r="AK307" s="184"/>
      <c r="AL307" s="183"/>
      <c r="AM307" s="183"/>
      <c r="AN307" s="185"/>
      <c r="AO307" s="185"/>
    </row>
    <row r="308" spans="1:41">
      <c r="A308" s="184"/>
      <c r="B308" s="184"/>
      <c r="C308" s="183"/>
      <c r="D308" s="183"/>
      <c r="E308" s="183"/>
      <c r="F308" s="183"/>
      <c r="G308" s="183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4"/>
      <c r="U308" s="184"/>
      <c r="V308" s="184"/>
      <c r="W308" s="184"/>
      <c r="X308" s="184"/>
      <c r="Y308" s="184"/>
      <c r="Z308" s="184"/>
      <c r="AA308" s="184"/>
      <c r="AB308" s="184"/>
      <c r="AC308" s="184"/>
      <c r="AD308" s="184"/>
      <c r="AE308" s="184"/>
      <c r="AF308" s="184"/>
      <c r="AG308" s="184"/>
      <c r="AH308" s="184"/>
      <c r="AI308" s="184"/>
      <c r="AJ308" s="184"/>
      <c r="AK308" s="184"/>
      <c r="AL308" s="183"/>
      <c r="AM308" s="183"/>
      <c r="AN308" s="185"/>
      <c r="AO308" s="185"/>
    </row>
    <row r="309" spans="1:41">
      <c r="A309" s="184"/>
      <c r="B309" s="184"/>
      <c r="C309" s="183"/>
      <c r="D309" s="183"/>
      <c r="E309" s="183"/>
      <c r="F309" s="183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4"/>
      <c r="U309" s="184"/>
      <c r="V309" s="184"/>
      <c r="W309" s="184"/>
      <c r="X309" s="184"/>
      <c r="Y309" s="184"/>
      <c r="Z309" s="184"/>
      <c r="AA309" s="184"/>
      <c r="AB309" s="184"/>
      <c r="AC309" s="184"/>
      <c r="AD309" s="184"/>
      <c r="AE309" s="184"/>
      <c r="AF309" s="184"/>
      <c r="AG309" s="184"/>
      <c r="AH309" s="184"/>
      <c r="AI309" s="184"/>
      <c r="AJ309" s="184"/>
      <c r="AK309" s="184"/>
      <c r="AL309" s="183"/>
      <c r="AM309" s="183"/>
      <c r="AN309" s="185"/>
      <c r="AO309" s="185"/>
    </row>
    <row r="310" spans="1:41">
      <c r="A310" s="184"/>
      <c r="B310" s="184"/>
      <c r="C310" s="183"/>
      <c r="D310" s="183"/>
      <c r="E310" s="183"/>
      <c r="F310" s="183"/>
      <c r="G310" s="183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4"/>
      <c r="U310" s="184"/>
      <c r="V310" s="184"/>
      <c r="W310" s="184"/>
      <c r="X310" s="184"/>
      <c r="Y310" s="184"/>
      <c r="Z310" s="184"/>
      <c r="AA310" s="184"/>
      <c r="AB310" s="184"/>
      <c r="AC310" s="184"/>
      <c r="AD310" s="184"/>
      <c r="AE310" s="184"/>
      <c r="AF310" s="184"/>
      <c r="AG310" s="184"/>
      <c r="AH310" s="184"/>
      <c r="AI310" s="184"/>
      <c r="AJ310" s="184"/>
      <c r="AK310" s="184"/>
      <c r="AL310" s="183"/>
      <c r="AM310" s="183"/>
      <c r="AN310" s="185"/>
      <c r="AO310" s="185"/>
    </row>
    <row r="311" spans="1:41">
      <c r="A311" s="184"/>
      <c r="B311" s="184"/>
      <c r="C311" s="183"/>
      <c r="D311" s="183"/>
      <c r="E311" s="183"/>
      <c r="F311" s="183"/>
      <c r="G311" s="183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4"/>
      <c r="U311" s="184"/>
      <c r="V311" s="184"/>
      <c r="W311" s="184"/>
      <c r="X311" s="184"/>
      <c r="Y311" s="184"/>
      <c r="Z311" s="184"/>
      <c r="AA311" s="184"/>
      <c r="AB311" s="184"/>
      <c r="AC311" s="184"/>
      <c r="AD311" s="184"/>
      <c r="AE311" s="184"/>
      <c r="AF311" s="184"/>
      <c r="AG311" s="184"/>
      <c r="AH311" s="184"/>
      <c r="AI311" s="184"/>
      <c r="AJ311" s="184"/>
      <c r="AK311" s="184"/>
      <c r="AL311" s="183"/>
      <c r="AM311" s="183"/>
      <c r="AN311" s="185"/>
      <c r="AO311" s="185"/>
    </row>
    <row r="312" spans="1:41">
      <c r="A312" s="184"/>
      <c r="B312" s="184"/>
      <c r="C312" s="183"/>
      <c r="D312" s="183"/>
      <c r="E312" s="183"/>
      <c r="F312" s="183"/>
      <c r="G312" s="183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4"/>
      <c r="U312" s="184"/>
      <c r="V312" s="184"/>
      <c r="W312" s="184"/>
      <c r="X312" s="184"/>
      <c r="Y312" s="184"/>
      <c r="Z312" s="184"/>
      <c r="AA312" s="184"/>
      <c r="AB312" s="184"/>
      <c r="AC312" s="184"/>
      <c r="AD312" s="184"/>
      <c r="AE312" s="184"/>
      <c r="AF312" s="184"/>
      <c r="AG312" s="184"/>
      <c r="AH312" s="184"/>
      <c r="AI312" s="184"/>
      <c r="AJ312" s="184"/>
      <c r="AK312" s="184"/>
      <c r="AL312" s="183"/>
      <c r="AM312" s="183"/>
      <c r="AN312" s="185"/>
      <c r="AO312" s="185"/>
    </row>
    <row r="313" spans="1:41">
      <c r="A313" s="184"/>
      <c r="B313" s="184"/>
      <c r="C313" s="183"/>
      <c r="D313" s="183"/>
      <c r="E313" s="183"/>
      <c r="F313" s="183"/>
      <c r="G313" s="183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4"/>
      <c r="U313" s="184"/>
      <c r="V313" s="184"/>
      <c r="W313" s="184"/>
      <c r="X313" s="184"/>
      <c r="Y313" s="184"/>
      <c r="Z313" s="184"/>
      <c r="AA313" s="184"/>
      <c r="AB313" s="184"/>
      <c r="AC313" s="184"/>
      <c r="AD313" s="184"/>
      <c r="AE313" s="184"/>
      <c r="AF313" s="184"/>
      <c r="AG313" s="184"/>
      <c r="AH313" s="184"/>
      <c r="AI313" s="184"/>
      <c r="AJ313" s="184"/>
      <c r="AK313" s="184"/>
      <c r="AL313" s="183"/>
      <c r="AM313" s="183"/>
      <c r="AN313" s="185"/>
      <c r="AO313" s="185"/>
    </row>
    <row r="314" spans="1:41">
      <c r="A314" s="184"/>
      <c r="B314" s="184"/>
      <c r="C314" s="183"/>
      <c r="D314" s="183"/>
      <c r="E314" s="183"/>
      <c r="F314" s="183"/>
      <c r="G314" s="183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4"/>
      <c r="U314" s="184"/>
      <c r="V314" s="184"/>
      <c r="W314" s="184"/>
      <c r="X314" s="184"/>
      <c r="Y314" s="184"/>
      <c r="Z314" s="184"/>
      <c r="AA314" s="184"/>
      <c r="AB314" s="184"/>
      <c r="AC314" s="184"/>
      <c r="AD314" s="184"/>
      <c r="AE314" s="184"/>
      <c r="AF314" s="184"/>
      <c r="AG314" s="184"/>
      <c r="AH314" s="184"/>
      <c r="AI314" s="184"/>
      <c r="AJ314" s="184"/>
      <c r="AK314" s="184"/>
      <c r="AL314" s="183"/>
      <c r="AM314" s="183"/>
      <c r="AN314" s="185"/>
      <c r="AO314" s="185"/>
    </row>
    <row r="315" spans="1:41">
      <c r="A315" s="184"/>
      <c r="B315" s="184"/>
      <c r="C315" s="183"/>
      <c r="D315" s="183"/>
      <c r="E315" s="183"/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4"/>
      <c r="U315" s="184"/>
      <c r="V315" s="184"/>
      <c r="W315" s="184"/>
      <c r="X315" s="184"/>
      <c r="Y315" s="184"/>
      <c r="Z315" s="184"/>
      <c r="AA315" s="184"/>
      <c r="AB315" s="184"/>
      <c r="AC315" s="184"/>
      <c r="AD315" s="184"/>
      <c r="AE315" s="184"/>
      <c r="AF315" s="184"/>
      <c r="AG315" s="184"/>
      <c r="AH315" s="184"/>
      <c r="AI315" s="184"/>
      <c r="AJ315" s="184"/>
      <c r="AK315" s="184"/>
      <c r="AL315" s="183"/>
      <c r="AM315" s="183"/>
      <c r="AN315" s="185"/>
      <c r="AO315" s="185"/>
    </row>
    <row r="316" spans="1:41">
      <c r="A316" s="184"/>
      <c r="B316" s="184"/>
      <c r="C316" s="183"/>
      <c r="D316" s="183"/>
      <c r="E316" s="183"/>
      <c r="F316" s="183"/>
      <c r="G316" s="183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4"/>
      <c r="U316" s="184"/>
      <c r="V316" s="184"/>
      <c r="W316" s="184"/>
      <c r="X316" s="184"/>
      <c r="Y316" s="184"/>
      <c r="Z316" s="184"/>
      <c r="AA316" s="184"/>
      <c r="AB316" s="184"/>
      <c r="AC316" s="184"/>
      <c r="AD316" s="184"/>
      <c r="AE316" s="184"/>
      <c r="AF316" s="184"/>
      <c r="AG316" s="184"/>
      <c r="AH316" s="184"/>
      <c r="AI316" s="184"/>
      <c r="AJ316" s="184"/>
      <c r="AK316" s="184"/>
      <c r="AL316" s="183"/>
      <c r="AM316" s="183"/>
      <c r="AN316" s="185"/>
      <c r="AO316" s="185"/>
    </row>
    <row r="317" spans="1:41">
      <c r="A317" s="184"/>
      <c r="B317" s="184"/>
      <c r="C317" s="183"/>
      <c r="D317" s="183"/>
      <c r="E317" s="183"/>
      <c r="F317" s="183"/>
      <c r="G317" s="183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4"/>
      <c r="U317" s="184"/>
      <c r="V317" s="184"/>
      <c r="W317" s="184"/>
      <c r="X317" s="184"/>
      <c r="Y317" s="184"/>
      <c r="Z317" s="184"/>
      <c r="AA317" s="184"/>
      <c r="AB317" s="184"/>
      <c r="AC317" s="184"/>
      <c r="AD317" s="184"/>
      <c r="AE317" s="184"/>
      <c r="AF317" s="184"/>
      <c r="AG317" s="184"/>
      <c r="AH317" s="184"/>
      <c r="AI317" s="184"/>
      <c r="AJ317" s="184"/>
      <c r="AK317" s="184"/>
      <c r="AL317" s="183"/>
      <c r="AM317" s="183"/>
      <c r="AN317" s="185"/>
      <c r="AO317" s="185"/>
    </row>
    <row r="318" spans="1:41">
      <c r="A318" s="184"/>
      <c r="B318" s="184"/>
      <c r="C318" s="183"/>
      <c r="D318" s="183"/>
      <c r="E318" s="183"/>
      <c r="F318" s="183"/>
      <c r="G318" s="183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4"/>
      <c r="U318" s="184"/>
      <c r="V318" s="184"/>
      <c r="W318" s="184"/>
      <c r="X318" s="184"/>
      <c r="Y318" s="184"/>
      <c r="Z318" s="184"/>
      <c r="AA318" s="184"/>
      <c r="AB318" s="184"/>
      <c r="AC318" s="184"/>
      <c r="AD318" s="184"/>
      <c r="AE318" s="184"/>
      <c r="AF318" s="184"/>
      <c r="AG318" s="184"/>
      <c r="AH318" s="184"/>
      <c r="AI318" s="184"/>
      <c r="AJ318" s="184"/>
      <c r="AK318" s="184"/>
      <c r="AL318" s="183"/>
      <c r="AM318" s="183"/>
      <c r="AN318" s="185"/>
      <c r="AO318" s="185"/>
    </row>
    <row r="319" spans="1:41">
      <c r="A319" s="184"/>
      <c r="B319" s="184"/>
      <c r="C319" s="183"/>
      <c r="D319" s="183"/>
      <c r="E319" s="183"/>
      <c r="F319" s="183"/>
      <c r="G319" s="183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4"/>
      <c r="U319" s="184"/>
      <c r="V319" s="184"/>
      <c r="W319" s="184"/>
      <c r="X319" s="184"/>
      <c r="Y319" s="184"/>
      <c r="Z319" s="184"/>
      <c r="AA319" s="184"/>
      <c r="AB319" s="184"/>
      <c r="AC319" s="184"/>
      <c r="AD319" s="184"/>
      <c r="AE319" s="184"/>
      <c r="AF319" s="184"/>
      <c r="AG319" s="184"/>
      <c r="AH319" s="184"/>
      <c r="AI319" s="184"/>
      <c r="AJ319" s="184"/>
      <c r="AK319" s="184"/>
      <c r="AL319" s="183"/>
      <c r="AM319" s="183"/>
      <c r="AN319" s="185"/>
      <c r="AO319" s="185"/>
    </row>
    <row r="320" spans="1:41">
      <c r="A320" s="184"/>
      <c r="B320" s="184"/>
      <c r="C320" s="183"/>
      <c r="D320" s="183"/>
      <c r="E320" s="183"/>
      <c r="F320" s="183"/>
      <c r="G320" s="183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4"/>
      <c r="U320" s="184"/>
      <c r="V320" s="184"/>
      <c r="W320" s="184"/>
      <c r="X320" s="184"/>
      <c r="Y320" s="184"/>
      <c r="Z320" s="184"/>
      <c r="AA320" s="184"/>
      <c r="AB320" s="184"/>
      <c r="AC320" s="184"/>
      <c r="AD320" s="184"/>
      <c r="AE320" s="184"/>
      <c r="AF320" s="184"/>
      <c r="AG320" s="184"/>
      <c r="AH320" s="184"/>
      <c r="AI320" s="184"/>
      <c r="AJ320" s="184"/>
      <c r="AK320" s="184"/>
      <c r="AL320" s="183"/>
      <c r="AM320" s="183"/>
      <c r="AN320" s="185"/>
      <c r="AO320" s="185"/>
    </row>
    <row r="321" spans="1:41">
      <c r="A321" s="184"/>
      <c r="B321" s="184"/>
      <c r="C321" s="183"/>
      <c r="D321" s="183"/>
      <c r="E321" s="183"/>
      <c r="F321" s="183"/>
      <c r="G321" s="183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4"/>
      <c r="U321" s="184"/>
      <c r="V321" s="184"/>
      <c r="W321" s="184"/>
      <c r="X321" s="184"/>
      <c r="Y321" s="184"/>
      <c r="Z321" s="184"/>
      <c r="AA321" s="184"/>
      <c r="AB321" s="184"/>
      <c r="AC321" s="184"/>
      <c r="AD321" s="184"/>
      <c r="AE321" s="184"/>
      <c r="AF321" s="184"/>
      <c r="AG321" s="184"/>
      <c r="AH321" s="184"/>
      <c r="AI321" s="184"/>
      <c r="AJ321" s="184"/>
      <c r="AK321" s="184"/>
      <c r="AL321" s="183"/>
      <c r="AM321" s="183"/>
      <c r="AN321" s="185"/>
      <c r="AO321" s="185"/>
    </row>
    <row r="322" spans="1:41">
      <c r="A322" s="184"/>
      <c r="B322" s="184"/>
      <c r="C322" s="183"/>
      <c r="D322" s="183"/>
      <c r="E322" s="183"/>
      <c r="F322" s="183"/>
      <c r="G322" s="183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4"/>
      <c r="U322" s="184"/>
      <c r="V322" s="184"/>
      <c r="W322" s="184"/>
      <c r="X322" s="184"/>
      <c r="Y322" s="184"/>
      <c r="Z322" s="184"/>
      <c r="AA322" s="184"/>
      <c r="AB322" s="184"/>
      <c r="AC322" s="184"/>
      <c r="AD322" s="184"/>
      <c r="AE322" s="184"/>
      <c r="AF322" s="184"/>
      <c r="AG322" s="184"/>
      <c r="AH322" s="184"/>
      <c r="AI322" s="184"/>
      <c r="AJ322" s="184"/>
      <c r="AK322" s="184"/>
      <c r="AL322" s="183"/>
      <c r="AM322" s="183"/>
      <c r="AN322" s="185"/>
      <c r="AO322" s="185"/>
    </row>
    <row r="323" spans="1:41">
      <c r="A323" s="184"/>
      <c r="B323" s="184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4"/>
      <c r="U323" s="184"/>
      <c r="V323" s="184"/>
      <c r="W323" s="184"/>
      <c r="X323" s="184"/>
      <c r="Y323" s="184"/>
      <c r="Z323" s="184"/>
      <c r="AA323" s="184"/>
      <c r="AB323" s="184"/>
      <c r="AC323" s="184"/>
      <c r="AD323" s="184"/>
      <c r="AE323" s="184"/>
      <c r="AF323" s="184"/>
      <c r="AG323" s="184"/>
      <c r="AH323" s="184"/>
      <c r="AI323" s="184"/>
      <c r="AJ323" s="184"/>
      <c r="AK323" s="184"/>
      <c r="AL323" s="183"/>
      <c r="AM323" s="183"/>
      <c r="AN323" s="185"/>
      <c r="AO323" s="185"/>
    </row>
    <row r="324" spans="1:41">
      <c r="A324" s="184"/>
      <c r="B324" s="184"/>
      <c r="C324" s="183"/>
      <c r="D324" s="183"/>
      <c r="E324" s="183"/>
      <c r="F324" s="183"/>
      <c r="G324" s="183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4"/>
      <c r="U324" s="184"/>
      <c r="V324" s="184"/>
      <c r="W324" s="184"/>
      <c r="X324" s="184"/>
      <c r="Y324" s="184"/>
      <c r="Z324" s="184"/>
      <c r="AA324" s="184"/>
      <c r="AB324" s="184"/>
      <c r="AC324" s="184"/>
      <c r="AD324" s="184"/>
      <c r="AE324" s="184"/>
      <c r="AF324" s="184"/>
      <c r="AG324" s="184"/>
      <c r="AH324" s="184"/>
      <c r="AI324" s="184"/>
      <c r="AJ324" s="184"/>
      <c r="AK324" s="184"/>
      <c r="AL324" s="183"/>
      <c r="AM324" s="183"/>
      <c r="AN324" s="185"/>
      <c r="AO324" s="185"/>
    </row>
    <row r="325" spans="1:41">
      <c r="A325" s="184"/>
      <c r="B325" s="184"/>
      <c r="C325" s="183"/>
      <c r="D325" s="183"/>
      <c r="E325" s="183"/>
      <c r="F325" s="183"/>
      <c r="G325" s="183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4"/>
      <c r="U325" s="184"/>
      <c r="V325" s="184"/>
      <c r="W325" s="184"/>
      <c r="X325" s="184"/>
      <c r="Y325" s="184"/>
      <c r="Z325" s="184"/>
      <c r="AA325" s="184"/>
      <c r="AB325" s="184"/>
      <c r="AC325" s="184"/>
      <c r="AD325" s="184"/>
      <c r="AE325" s="184"/>
      <c r="AF325" s="184"/>
      <c r="AG325" s="184"/>
      <c r="AH325" s="184"/>
      <c r="AI325" s="184"/>
      <c r="AJ325" s="184"/>
      <c r="AK325" s="184"/>
      <c r="AL325" s="183"/>
      <c r="AM325" s="183"/>
      <c r="AN325" s="185"/>
      <c r="AO325" s="185"/>
    </row>
    <row r="326" spans="1:41">
      <c r="A326" s="184"/>
      <c r="B326" s="184"/>
      <c r="C326" s="183"/>
      <c r="D326" s="183"/>
      <c r="E326" s="183"/>
      <c r="F326" s="183"/>
      <c r="G326" s="183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4"/>
      <c r="U326" s="184"/>
      <c r="V326" s="184"/>
      <c r="W326" s="184"/>
      <c r="X326" s="184"/>
      <c r="Y326" s="184"/>
      <c r="Z326" s="184"/>
      <c r="AA326" s="184"/>
      <c r="AB326" s="184"/>
      <c r="AC326" s="184"/>
      <c r="AD326" s="184"/>
      <c r="AE326" s="184"/>
      <c r="AF326" s="184"/>
      <c r="AG326" s="184"/>
      <c r="AH326" s="184"/>
      <c r="AI326" s="184"/>
      <c r="AJ326" s="184"/>
      <c r="AK326" s="184"/>
      <c r="AL326" s="183"/>
      <c r="AM326" s="183"/>
      <c r="AN326" s="185"/>
      <c r="AO326" s="185"/>
    </row>
    <row r="327" spans="1:41">
      <c r="A327" s="184"/>
      <c r="B327" s="184"/>
      <c r="C327" s="183"/>
      <c r="D327" s="183"/>
      <c r="E327" s="183"/>
      <c r="F327" s="183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4"/>
      <c r="U327" s="184"/>
      <c r="V327" s="184"/>
      <c r="W327" s="184"/>
      <c r="X327" s="184"/>
      <c r="Y327" s="184"/>
      <c r="Z327" s="184"/>
      <c r="AA327" s="184"/>
      <c r="AB327" s="184"/>
      <c r="AC327" s="184"/>
      <c r="AD327" s="184"/>
      <c r="AE327" s="184"/>
      <c r="AF327" s="184"/>
      <c r="AG327" s="184"/>
      <c r="AH327" s="184"/>
      <c r="AI327" s="184"/>
      <c r="AJ327" s="184"/>
      <c r="AK327" s="184"/>
      <c r="AL327" s="183"/>
      <c r="AM327" s="183"/>
      <c r="AN327" s="185"/>
      <c r="AO327" s="185"/>
    </row>
    <row r="328" spans="1:41">
      <c r="A328" s="184"/>
      <c r="B328" s="184"/>
      <c r="C328" s="183"/>
      <c r="D328" s="183"/>
      <c r="E328" s="183"/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4"/>
      <c r="U328" s="184"/>
      <c r="V328" s="184"/>
      <c r="W328" s="184"/>
      <c r="X328" s="184"/>
      <c r="Y328" s="184"/>
      <c r="Z328" s="184"/>
      <c r="AA328" s="184"/>
      <c r="AB328" s="184"/>
      <c r="AC328" s="184"/>
      <c r="AD328" s="184"/>
      <c r="AE328" s="184"/>
      <c r="AF328" s="184"/>
      <c r="AG328" s="184"/>
      <c r="AH328" s="184"/>
      <c r="AI328" s="184"/>
      <c r="AJ328" s="184"/>
      <c r="AK328" s="184"/>
      <c r="AL328" s="183"/>
      <c r="AM328" s="183"/>
      <c r="AN328" s="185"/>
      <c r="AO328" s="185"/>
    </row>
    <row r="329" spans="1:41">
      <c r="A329" s="184"/>
      <c r="B329" s="184"/>
      <c r="C329" s="183"/>
      <c r="D329" s="183"/>
      <c r="E329" s="183"/>
      <c r="F329" s="183"/>
      <c r="G329" s="183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4"/>
      <c r="U329" s="184"/>
      <c r="V329" s="184"/>
      <c r="W329" s="184"/>
      <c r="X329" s="184"/>
      <c r="Y329" s="184"/>
      <c r="Z329" s="184"/>
      <c r="AA329" s="184"/>
      <c r="AB329" s="184"/>
      <c r="AC329" s="184"/>
      <c r="AD329" s="184"/>
      <c r="AE329" s="184"/>
      <c r="AF329" s="184"/>
      <c r="AG329" s="184"/>
      <c r="AH329" s="184"/>
      <c r="AI329" s="184"/>
      <c r="AJ329" s="184"/>
      <c r="AK329" s="184"/>
      <c r="AL329" s="183"/>
      <c r="AM329" s="183"/>
      <c r="AN329" s="185"/>
      <c r="AO329" s="185"/>
    </row>
    <row r="330" spans="1:41">
      <c r="A330" s="184"/>
      <c r="B330" s="184"/>
      <c r="C330" s="183"/>
      <c r="D330" s="183"/>
      <c r="E330" s="183"/>
      <c r="F330" s="183"/>
      <c r="G330" s="183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4"/>
      <c r="U330" s="184"/>
      <c r="V330" s="184"/>
      <c r="W330" s="184"/>
      <c r="X330" s="184"/>
      <c r="Y330" s="184"/>
      <c r="Z330" s="184"/>
      <c r="AA330" s="184"/>
      <c r="AB330" s="184"/>
      <c r="AC330" s="184"/>
      <c r="AD330" s="184"/>
      <c r="AE330" s="184"/>
      <c r="AF330" s="184"/>
      <c r="AG330" s="184"/>
      <c r="AH330" s="184"/>
      <c r="AI330" s="184"/>
      <c r="AJ330" s="184"/>
      <c r="AK330" s="184"/>
      <c r="AL330" s="183"/>
      <c r="AM330" s="183"/>
      <c r="AN330" s="185"/>
      <c r="AO330" s="185"/>
    </row>
    <row r="331" spans="1:41">
      <c r="A331" s="184"/>
      <c r="B331" s="184"/>
      <c r="C331" s="183"/>
      <c r="D331" s="183"/>
      <c r="E331" s="183"/>
      <c r="F331" s="183"/>
      <c r="G331" s="183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4"/>
      <c r="U331" s="184"/>
      <c r="V331" s="184"/>
      <c r="W331" s="184"/>
      <c r="X331" s="184"/>
      <c r="Y331" s="184"/>
      <c r="Z331" s="184"/>
      <c r="AA331" s="184"/>
      <c r="AB331" s="184"/>
      <c r="AC331" s="184"/>
      <c r="AD331" s="184"/>
      <c r="AE331" s="184"/>
      <c r="AF331" s="184"/>
      <c r="AG331" s="184"/>
      <c r="AH331" s="184"/>
      <c r="AI331" s="184"/>
      <c r="AJ331" s="184"/>
      <c r="AK331" s="184"/>
      <c r="AL331" s="183"/>
      <c r="AM331" s="183"/>
      <c r="AN331" s="185"/>
      <c r="AO331" s="185"/>
    </row>
    <row r="332" spans="1:41">
      <c r="A332" s="184"/>
      <c r="B332" s="184"/>
      <c r="C332" s="183"/>
      <c r="D332" s="183"/>
      <c r="E332" s="183"/>
      <c r="F332" s="183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4"/>
      <c r="U332" s="184"/>
      <c r="V332" s="184"/>
      <c r="W332" s="184"/>
      <c r="X332" s="184"/>
      <c r="Y332" s="184"/>
      <c r="Z332" s="184"/>
      <c r="AA332" s="184"/>
      <c r="AB332" s="184"/>
      <c r="AC332" s="184"/>
      <c r="AD332" s="184"/>
      <c r="AE332" s="184"/>
      <c r="AF332" s="184"/>
      <c r="AG332" s="184"/>
      <c r="AH332" s="184"/>
      <c r="AI332" s="184"/>
      <c r="AJ332" s="184"/>
      <c r="AK332" s="184"/>
      <c r="AL332" s="183"/>
      <c r="AM332" s="183"/>
      <c r="AN332" s="185"/>
      <c r="AO332" s="185"/>
    </row>
    <row r="333" spans="1:41">
      <c r="A333" s="184"/>
      <c r="B333" s="184"/>
      <c r="C333" s="183"/>
      <c r="D333" s="183"/>
      <c r="E333" s="183"/>
      <c r="F333" s="183"/>
      <c r="G333" s="183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4"/>
      <c r="U333" s="184"/>
      <c r="V333" s="184"/>
      <c r="W333" s="184"/>
      <c r="X333" s="184"/>
      <c r="Y333" s="184"/>
      <c r="Z333" s="184"/>
      <c r="AA333" s="184"/>
      <c r="AB333" s="184"/>
      <c r="AC333" s="184"/>
      <c r="AD333" s="184"/>
      <c r="AE333" s="184"/>
      <c r="AF333" s="184"/>
      <c r="AG333" s="184"/>
      <c r="AH333" s="184"/>
      <c r="AI333" s="184"/>
      <c r="AJ333" s="184"/>
      <c r="AK333" s="184"/>
      <c r="AL333" s="183"/>
      <c r="AM333" s="183"/>
      <c r="AN333" s="185"/>
      <c r="AO333" s="185"/>
    </row>
    <row r="334" spans="1:41">
      <c r="A334" s="184"/>
      <c r="B334" s="184"/>
      <c r="C334" s="183"/>
      <c r="D334" s="183"/>
      <c r="E334" s="183"/>
      <c r="F334" s="183"/>
      <c r="G334" s="183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4"/>
      <c r="U334" s="184"/>
      <c r="V334" s="184"/>
      <c r="W334" s="184"/>
      <c r="X334" s="184"/>
      <c r="Y334" s="184"/>
      <c r="Z334" s="184"/>
      <c r="AA334" s="184"/>
      <c r="AB334" s="184"/>
      <c r="AC334" s="184"/>
      <c r="AD334" s="184"/>
      <c r="AE334" s="184"/>
      <c r="AF334" s="184"/>
      <c r="AG334" s="184"/>
      <c r="AH334" s="184"/>
      <c r="AI334" s="184"/>
      <c r="AJ334" s="184"/>
      <c r="AK334" s="184"/>
      <c r="AL334" s="183"/>
      <c r="AM334" s="183"/>
      <c r="AN334" s="185"/>
      <c r="AO334" s="185"/>
    </row>
    <row r="335" spans="1:41">
      <c r="A335" s="184"/>
      <c r="B335" s="184"/>
      <c r="C335" s="183"/>
      <c r="D335" s="183"/>
      <c r="E335" s="183"/>
      <c r="F335" s="183"/>
      <c r="G335" s="183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4"/>
      <c r="U335" s="184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184"/>
      <c r="AF335" s="184"/>
      <c r="AG335" s="184"/>
      <c r="AH335" s="184"/>
      <c r="AI335" s="184"/>
      <c r="AJ335" s="184"/>
      <c r="AK335" s="184"/>
      <c r="AL335" s="183"/>
      <c r="AM335" s="183"/>
      <c r="AN335" s="185"/>
      <c r="AO335" s="185"/>
    </row>
    <row r="336" spans="1:41">
      <c r="A336" s="184"/>
      <c r="B336" s="184"/>
      <c r="C336" s="183"/>
      <c r="D336" s="183"/>
      <c r="E336" s="183"/>
      <c r="F336" s="183"/>
      <c r="G336" s="183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4"/>
      <c r="U336" s="184"/>
      <c r="V336" s="184"/>
      <c r="W336" s="184"/>
      <c r="X336" s="184"/>
      <c r="Y336" s="184"/>
      <c r="Z336" s="184"/>
      <c r="AA336" s="184"/>
      <c r="AB336" s="184"/>
      <c r="AC336" s="184"/>
      <c r="AD336" s="184"/>
      <c r="AE336" s="184"/>
      <c r="AF336" s="184"/>
      <c r="AG336" s="184"/>
      <c r="AH336" s="184"/>
      <c r="AI336" s="184"/>
      <c r="AJ336" s="184"/>
      <c r="AK336" s="184"/>
      <c r="AL336" s="183"/>
      <c r="AM336" s="183"/>
      <c r="AN336" s="185"/>
      <c r="AO336" s="185"/>
    </row>
    <row r="337" spans="1:41">
      <c r="A337" s="184"/>
      <c r="B337" s="184"/>
      <c r="C337" s="183"/>
      <c r="D337" s="183"/>
      <c r="E337" s="183"/>
      <c r="F337" s="183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4"/>
      <c r="U337" s="184"/>
      <c r="V337" s="184"/>
      <c r="W337" s="184"/>
      <c r="X337" s="184"/>
      <c r="Y337" s="184"/>
      <c r="Z337" s="184"/>
      <c r="AA337" s="184"/>
      <c r="AB337" s="184"/>
      <c r="AC337" s="184"/>
      <c r="AD337" s="184"/>
      <c r="AE337" s="184"/>
      <c r="AF337" s="184"/>
      <c r="AG337" s="184"/>
      <c r="AH337" s="184"/>
      <c r="AI337" s="184"/>
      <c r="AJ337" s="184"/>
      <c r="AK337" s="184"/>
      <c r="AL337" s="183"/>
      <c r="AM337" s="183"/>
      <c r="AN337" s="185"/>
      <c r="AO337" s="185"/>
    </row>
    <row r="338" spans="1:41">
      <c r="A338" s="184"/>
      <c r="B338" s="184"/>
      <c r="C338" s="183"/>
      <c r="D338" s="183"/>
      <c r="E338" s="183"/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4"/>
      <c r="U338" s="184"/>
      <c r="V338" s="184"/>
      <c r="W338" s="184"/>
      <c r="X338" s="184"/>
      <c r="Y338" s="184"/>
      <c r="Z338" s="184"/>
      <c r="AA338" s="184"/>
      <c r="AB338" s="184"/>
      <c r="AC338" s="184"/>
      <c r="AD338" s="184"/>
      <c r="AE338" s="184"/>
      <c r="AF338" s="184"/>
      <c r="AG338" s="184"/>
      <c r="AH338" s="184"/>
      <c r="AI338" s="184"/>
      <c r="AJ338" s="184"/>
      <c r="AK338" s="184"/>
      <c r="AL338" s="183"/>
      <c r="AM338" s="183"/>
      <c r="AN338" s="185"/>
      <c r="AO338" s="185"/>
    </row>
    <row r="339" spans="1:41">
      <c r="A339" s="184"/>
      <c r="B339" s="184"/>
      <c r="C339" s="183"/>
      <c r="D339" s="183"/>
      <c r="E339" s="183"/>
      <c r="F339" s="183"/>
      <c r="G339" s="183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4"/>
      <c r="U339" s="184"/>
      <c r="V339" s="184"/>
      <c r="W339" s="184"/>
      <c r="X339" s="184"/>
      <c r="Y339" s="184"/>
      <c r="Z339" s="184"/>
      <c r="AA339" s="184"/>
      <c r="AB339" s="184"/>
      <c r="AC339" s="184"/>
      <c r="AD339" s="184"/>
      <c r="AE339" s="184"/>
      <c r="AF339" s="184"/>
      <c r="AG339" s="184"/>
      <c r="AH339" s="184"/>
      <c r="AI339" s="184"/>
      <c r="AJ339" s="184"/>
      <c r="AK339" s="184"/>
      <c r="AL339" s="183"/>
      <c r="AM339" s="183"/>
      <c r="AN339" s="185"/>
      <c r="AO339" s="185"/>
    </row>
    <row r="340" spans="1:41">
      <c r="A340" s="184"/>
      <c r="B340" s="184"/>
      <c r="C340" s="183"/>
      <c r="D340" s="183"/>
      <c r="E340" s="183"/>
      <c r="F340" s="183"/>
      <c r="G340" s="183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4"/>
      <c r="U340" s="184"/>
      <c r="V340" s="184"/>
      <c r="W340" s="184"/>
      <c r="X340" s="184"/>
      <c r="Y340" s="184"/>
      <c r="Z340" s="184"/>
      <c r="AA340" s="184"/>
      <c r="AB340" s="184"/>
      <c r="AC340" s="184"/>
      <c r="AD340" s="184"/>
      <c r="AE340" s="184"/>
      <c r="AF340" s="184"/>
      <c r="AG340" s="184"/>
      <c r="AH340" s="184"/>
      <c r="AI340" s="184"/>
      <c r="AJ340" s="184"/>
      <c r="AK340" s="184"/>
      <c r="AL340" s="183"/>
      <c r="AM340" s="183"/>
      <c r="AN340" s="185"/>
      <c r="AO340" s="185"/>
    </row>
    <row r="341" spans="1:41">
      <c r="A341" s="184"/>
      <c r="B341" s="184"/>
      <c r="C341" s="183"/>
      <c r="D341" s="183"/>
      <c r="E341" s="183"/>
      <c r="F341" s="183"/>
      <c r="G341" s="183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4"/>
      <c r="U341" s="184"/>
      <c r="V341" s="184"/>
      <c r="W341" s="184"/>
      <c r="X341" s="184"/>
      <c r="Y341" s="184"/>
      <c r="Z341" s="184"/>
      <c r="AA341" s="184"/>
      <c r="AB341" s="184"/>
      <c r="AC341" s="184"/>
      <c r="AD341" s="184"/>
      <c r="AE341" s="184"/>
      <c r="AF341" s="184"/>
      <c r="AG341" s="184"/>
      <c r="AH341" s="184"/>
      <c r="AI341" s="184"/>
      <c r="AJ341" s="184"/>
      <c r="AK341" s="184"/>
      <c r="AL341" s="183"/>
      <c r="AM341" s="183"/>
      <c r="AN341" s="185"/>
      <c r="AO341" s="185"/>
    </row>
    <row r="342" spans="1:41">
      <c r="A342" s="184"/>
      <c r="B342" s="184"/>
      <c r="C342" s="183"/>
      <c r="D342" s="183"/>
      <c r="E342" s="183"/>
      <c r="F342" s="183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4"/>
      <c r="U342" s="184"/>
      <c r="V342" s="184"/>
      <c r="W342" s="184"/>
      <c r="X342" s="184"/>
      <c r="Y342" s="184"/>
      <c r="Z342" s="184"/>
      <c r="AA342" s="184"/>
      <c r="AB342" s="184"/>
      <c r="AC342" s="184"/>
      <c r="AD342" s="184"/>
      <c r="AE342" s="184"/>
      <c r="AF342" s="184"/>
      <c r="AG342" s="184"/>
      <c r="AH342" s="184"/>
      <c r="AI342" s="184"/>
      <c r="AJ342" s="184"/>
      <c r="AK342" s="184"/>
      <c r="AL342" s="183"/>
      <c r="AM342" s="183"/>
      <c r="AN342" s="185"/>
      <c r="AO342" s="185"/>
    </row>
    <row r="343" spans="1:41">
      <c r="A343" s="184"/>
      <c r="B343" s="184"/>
      <c r="C343" s="183"/>
      <c r="D343" s="183"/>
      <c r="E343" s="183"/>
      <c r="F343" s="183"/>
      <c r="G343" s="183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4"/>
      <c r="U343" s="184"/>
      <c r="V343" s="184"/>
      <c r="W343" s="184"/>
      <c r="X343" s="184"/>
      <c r="Y343" s="184"/>
      <c r="Z343" s="184"/>
      <c r="AA343" s="184"/>
      <c r="AB343" s="184"/>
      <c r="AC343" s="184"/>
      <c r="AD343" s="184"/>
      <c r="AE343" s="184"/>
      <c r="AF343" s="184"/>
      <c r="AG343" s="184"/>
      <c r="AH343" s="184"/>
      <c r="AI343" s="184"/>
      <c r="AJ343" s="184"/>
      <c r="AK343" s="184"/>
      <c r="AL343" s="183"/>
      <c r="AM343" s="183"/>
      <c r="AN343" s="185"/>
      <c r="AO343" s="185"/>
    </row>
    <row r="344" spans="1:41">
      <c r="A344" s="184"/>
      <c r="B344" s="184"/>
      <c r="C344" s="183"/>
      <c r="D344" s="183"/>
      <c r="E344" s="183"/>
      <c r="F344" s="183"/>
      <c r="G344" s="183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4"/>
      <c r="U344" s="184"/>
      <c r="V344" s="184"/>
      <c r="W344" s="184"/>
      <c r="X344" s="184"/>
      <c r="Y344" s="184"/>
      <c r="Z344" s="184"/>
      <c r="AA344" s="184"/>
      <c r="AB344" s="184"/>
      <c r="AC344" s="184"/>
      <c r="AD344" s="184"/>
      <c r="AE344" s="184"/>
      <c r="AF344" s="184"/>
      <c r="AG344" s="184"/>
      <c r="AH344" s="184"/>
      <c r="AI344" s="184"/>
      <c r="AJ344" s="184"/>
      <c r="AK344" s="184"/>
      <c r="AL344" s="183"/>
      <c r="AM344" s="183"/>
      <c r="AN344" s="185"/>
      <c r="AO344" s="185"/>
    </row>
    <row r="345" spans="1:41">
      <c r="A345" s="184"/>
      <c r="B345" s="184"/>
      <c r="C345" s="183"/>
      <c r="D345" s="183"/>
      <c r="E345" s="183"/>
      <c r="F345" s="183"/>
      <c r="G345" s="183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4"/>
      <c r="U345" s="184"/>
      <c r="V345" s="184"/>
      <c r="W345" s="184"/>
      <c r="X345" s="184"/>
      <c r="Y345" s="184"/>
      <c r="Z345" s="184"/>
      <c r="AA345" s="184"/>
      <c r="AB345" s="184"/>
      <c r="AC345" s="184"/>
      <c r="AD345" s="184"/>
      <c r="AE345" s="184"/>
      <c r="AF345" s="184"/>
      <c r="AG345" s="184"/>
      <c r="AH345" s="184"/>
      <c r="AI345" s="184"/>
      <c r="AJ345" s="184"/>
      <c r="AK345" s="184"/>
      <c r="AL345" s="183"/>
      <c r="AM345" s="183"/>
      <c r="AN345" s="185"/>
      <c r="AO345" s="185"/>
    </row>
    <row r="346" spans="1:41">
      <c r="A346" s="184"/>
      <c r="B346" s="184"/>
      <c r="C346" s="183"/>
      <c r="D346" s="183"/>
      <c r="E346" s="183"/>
      <c r="F346" s="183"/>
      <c r="G346" s="183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4"/>
      <c r="U346" s="184"/>
      <c r="V346" s="184"/>
      <c r="W346" s="184"/>
      <c r="X346" s="184"/>
      <c r="Y346" s="184"/>
      <c r="Z346" s="184"/>
      <c r="AA346" s="184"/>
      <c r="AB346" s="184"/>
      <c r="AC346" s="184"/>
      <c r="AD346" s="184"/>
      <c r="AE346" s="184"/>
      <c r="AF346" s="184"/>
      <c r="AG346" s="184"/>
      <c r="AH346" s="184"/>
      <c r="AI346" s="184"/>
      <c r="AJ346" s="184"/>
      <c r="AK346" s="184"/>
      <c r="AL346" s="183"/>
      <c r="AM346" s="183"/>
      <c r="AN346" s="185"/>
      <c r="AO346" s="185"/>
    </row>
    <row r="347" spans="1:41">
      <c r="A347" s="184"/>
      <c r="B347" s="184"/>
      <c r="C347" s="183"/>
      <c r="D347" s="183"/>
      <c r="E347" s="183"/>
      <c r="F347" s="183"/>
      <c r="G347" s="183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4"/>
      <c r="U347" s="184"/>
      <c r="V347" s="184"/>
      <c r="W347" s="184"/>
      <c r="X347" s="184"/>
      <c r="Y347" s="184"/>
      <c r="Z347" s="184"/>
      <c r="AA347" s="184"/>
      <c r="AB347" s="184"/>
      <c r="AC347" s="184"/>
      <c r="AD347" s="184"/>
      <c r="AE347" s="184"/>
      <c r="AF347" s="184"/>
      <c r="AG347" s="184"/>
      <c r="AH347" s="184"/>
      <c r="AI347" s="184"/>
      <c r="AJ347" s="184"/>
      <c r="AK347" s="184"/>
      <c r="AL347" s="183"/>
      <c r="AM347" s="183"/>
      <c r="AN347" s="185"/>
      <c r="AO347" s="185"/>
    </row>
    <row r="348" spans="1:41">
      <c r="A348" s="184"/>
      <c r="B348" s="184"/>
      <c r="C348" s="183"/>
      <c r="D348" s="183"/>
      <c r="E348" s="183"/>
      <c r="F348" s="183"/>
      <c r="G348" s="183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4"/>
      <c r="U348" s="184"/>
      <c r="V348" s="184"/>
      <c r="W348" s="184"/>
      <c r="X348" s="184"/>
      <c r="Y348" s="184"/>
      <c r="Z348" s="184"/>
      <c r="AA348" s="184"/>
      <c r="AB348" s="184"/>
      <c r="AC348" s="184"/>
      <c r="AD348" s="184"/>
      <c r="AE348" s="184"/>
      <c r="AF348" s="184"/>
      <c r="AG348" s="184"/>
      <c r="AH348" s="184"/>
      <c r="AI348" s="184"/>
      <c r="AJ348" s="184"/>
      <c r="AK348" s="184"/>
      <c r="AL348" s="183"/>
      <c r="AM348" s="183"/>
      <c r="AN348" s="185"/>
      <c r="AO348" s="185"/>
    </row>
    <row r="349" spans="1:41">
      <c r="A349" s="184"/>
      <c r="B349" s="184"/>
      <c r="C349" s="183"/>
      <c r="D349" s="183"/>
      <c r="E349" s="183"/>
      <c r="F349" s="183"/>
      <c r="G349" s="183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4"/>
      <c r="U349" s="184"/>
      <c r="V349" s="184"/>
      <c r="W349" s="184"/>
      <c r="X349" s="184"/>
      <c r="Y349" s="184"/>
      <c r="Z349" s="184"/>
      <c r="AA349" s="184"/>
      <c r="AB349" s="184"/>
      <c r="AC349" s="184"/>
      <c r="AD349" s="184"/>
      <c r="AE349" s="184"/>
      <c r="AF349" s="184"/>
      <c r="AG349" s="184"/>
      <c r="AH349" s="184"/>
      <c r="AI349" s="184"/>
      <c r="AJ349" s="184"/>
      <c r="AK349" s="184"/>
      <c r="AL349" s="183"/>
      <c r="AM349" s="183"/>
      <c r="AN349" s="185"/>
      <c r="AO349" s="185"/>
    </row>
    <row r="350" spans="1:41">
      <c r="A350" s="184"/>
      <c r="B350" s="184"/>
      <c r="C350" s="183"/>
      <c r="D350" s="183"/>
      <c r="E350" s="183"/>
      <c r="F350" s="183"/>
      <c r="G350" s="183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4"/>
      <c r="U350" s="184"/>
      <c r="V350" s="184"/>
      <c r="W350" s="184"/>
      <c r="X350" s="184"/>
      <c r="Y350" s="184"/>
      <c r="Z350" s="184"/>
      <c r="AA350" s="184"/>
      <c r="AB350" s="184"/>
      <c r="AC350" s="184"/>
      <c r="AD350" s="184"/>
      <c r="AE350" s="184"/>
      <c r="AF350" s="184"/>
      <c r="AG350" s="184"/>
      <c r="AH350" s="184"/>
      <c r="AI350" s="184"/>
      <c r="AJ350" s="184"/>
      <c r="AK350" s="184"/>
      <c r="AL350" s="183"/>
      <c r="AM350" s="183"/>
      <c r="AN350" s="185"/>
      <c r="AO350" s="185"/>
    </row>
    <row r="351" spans="1:41">
      <c r="A351" s="184"/>
      <c r="B351" s="184"/>
      <c r="C351" s="183"/>
      <c r="D351" s="183"/>
      <c r="E351" s="183"/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4"/>
      <c r="U351" s="184"/>
      <c r="V351" s="184"/>
      <c r="W351" s="184"/>
      <c r="X351" s="184"/>
      <c r="Y351" s="184"/>
      <c r="Z351" s="184"/>
      <c r="AA351" s="184"/>
      <c r="AB351" s="184"/>
      <c r="AC351" s="184"/>
      <c r="AD351" s="184"/>
      <c r="AE351" s="184"/>
      <c r="AF351" s="184"/>
      <c r="AG351" s="184"/>
      <c r="AH351" s="184"/>
      <c r="AI351" s="184"/>
      <c r="AJ351" s="184"/>
      <c r="AK351" s="184"/>
      <c r="AL351" s="183"/>
      <c r="AM351" s="183"/>
      <c r="AN351" s="185"/>
      <c r="AO351" s="185"/>
    </row>
    <row r="352" spans="1:41">
      <c r="A352" s="184"/>
      <c r="B352" s="184"/>
      <c r="C352" s="183"/>
      <c r="D352" s="183"/>
      <c r="E352" s="183"/>
      <c r="F352" s="183"/>
      <c r="G352" s="183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4"/>
      <c r="U352" s="184"/>
      <c r="V352" s="184"/>
      <c r="W352" s="184"/>
      <c r="X352" s="184"/>
      <c r="Y352" s="184"/>
      <c r="Z352" s="184"/>
      <c r="AA352" s="184"/>
      <c r="AB352" s="184"/>
      <c r="AC352" s="184"/>
      <c r="AD352" s="184"/>
      <c r="AE352" s="184"/>
      <c r="AF352" s="184"/>
      <c r="AG352" s="184"/>
      <c r="AH352" s="184"/>
      <c r="AI352" s="184"/>
      <c r="AJ352" s="184"/>
      <c r="AK352" s="184"/>
      <c r="AL352" s="183"/>
      <c r="AM352" s="183"/>
      <c r="AN352" s="185"/>
      <c r="AO352" s="185"/>
    </row>
    <row r="353" spans="1:41">
      <c r="A353" s="184"/>
      <c r="B353" s="184"/>
      <c r="C353" s="183"/>
      <c r="D353" s="183"/>
      <c r="E353" s="183"/>
      <c r="F353" s="183"/>
      <c r="G353" s="183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4"/>
      <c r="U353" s="184"/>
      <c r="V353" s="184"/>
      <c r="W353" s="184"/>
      <c r="X353" s="184"/>
      <c r="Y353" s="184"/>
      <c r="Z353" s="184"/>
      <c r="AA353" s="184"/>
      <c r="AB353" s="184"/>
      <c r="AC353" s="184"/>
      <c r="AD353" s="184"/>
      <c r="AE353" s="184"/>
      <c r="AF353" s="184"/>
      <c r="AG353" s="184"/>
      <c r="AH353" s="184"/>
      <c r="AI353" s="184"/>
      <c r="AJ353" s="184"/>
      <c r="AK353" s="184"/>
      <c r="AL353" s="183"/>
      <c r="AM353" s="183"/>
      <c r="AN353" s="185"/>
      <c r="AO353" s="185"/>
    </row>
    <row r="354" spans="1:41">
      <c r="A354" s="184"/>
      <c r="B354" s="184"/>
      <c r="C354" s="183"/>
      <c r="D354" s="183"/>
      <c r="E354" s="183"/>
      <c r="F354" s="183"/>
      <c r="G354" s="183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4"/>
      <c r="U354" s="184"/>
      <c r="V354" s="184"/>
      <c r="W354" s="184"/>
      <c r="X354" s="184"/>
      <c r="Y354" s="184"/>
      <c r="Z354" s="184"/>
      <c r="AA354" s="184"/>
      <c r="AB354" s="184"/>
      <c r="AC354" s="184"/>
      <c r="AD354" s="184"/>
      <c r="AE354" s="184"/>
      <c r="AF354" s="184"/>
      <c r="AG354" s="184"/>
      <c r="AH354" s="184"/>
      <c r="AI354" s="184"/>
      <c r="AJ354" s="184"/>
      <c r="AK354" s="184"/>
      <c r="AL354" s="183"/>
      <c r="AM354" s="183"/>
      <c r="AN354" s="185"/>
      <c r="AO354" s="185"/>
    </row>
    <row r="355" spans="1:41">
      <c r="A355" s="184"/>
      <c r="B355" s="184"/>
      <c r="C355" s="183"/>
      <c r="D355" s="183"/>
      <c r="E355" s="183"/>
      <c r="F355" s="183"/>
      <c r="G355" s="183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4"/>
      <c r="U355" s="184"/>
      <c r="V355" s="184"/>
      <c r="W355" s="184"/>
      <c r="X355" s="184"/>
      <c r="Y355" s="184"/>
      <c r="Z355" s="184"/>
      <c r="AA355" s="184"/>
      <c r="AB355" s="184"/>
      <c r="AC355" s="184"/>
      <c r="AD355" s="184"/>
      <c r="AE355" s="184"/>
      <c r="AF355" s="184"/>
      <c r="AG355" s="184"/>
      <c r="AH355" s="184"/>
      <c r="AI355" s="184"/>
      <c r="AJ355" s="184"/>
      <c r="AK355" s="184"/>
      <c r="AL355" s="183"/>
      <c r="AM355" s="183"/>
      <c r="AN355" s="185"/>
      <c r="AO355" s="185"/>
    </row>
    <row r="356" spans="1:41">
      <c r="A356" s="184"/>
      <c r="B356" s="184"/>
      <c r="C356" s="183"/>
      <c r="D356" s="183"/>
      <c r="E356" s="183"/>
      <c r="F356" s="183"/>
      <c r="G356" s="183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4"/>
      <c r="U356" s="184"/>
      <c r="V356" s="184"/>
      <c r="W356" s="184"/>
      <c r="X356" s="184"/>
      <c r="Y356" s="184"/>
      <c r="Z356" s="184"/>
      <c r="AA356" s="184"/>
      <c r="AB356" s="184"/>
      <c r="AC356" s="184"/>
      <c r="AD356" s="184"/>
      <c r="AE356" s="184"/>
      <c r="AF356" s="184"/>
      <c r="AG356" s="184"/>
      <c r="AH356" s="184"/>
      <c r="AI356" s="184"/>
      <c r="AJ356" s="184"/>
      <c r="AK356" s="184"/>
      <c r="AL356" s="183"/>
      <c r="AM356" s="183"/>
      <c r="AN356" s="185"/>
      <c r="AO356" s="185"/>
    </row>
    <row r="357" spans="1:41">
      <c r="A357" s="184"/>
      <c r="B357" s="184"/>
      <c r="C357" s="183"/>
      <c r="D357" s="183"/>
      <c r="E357" s="183"/>
      <c r="F357" s="183"/>
      <c r="G357" s="183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4"/>
      <c r="U357" s="184"/>
      <c r="V357" s="184"/>
      <c r="W357" s="184"/>
      <c r="X357" s="184"/>
      <c r="Y357" s="184"/>
      <c r="Z357" s="184"/>
      <c r="AA357" s="184"/>
      <c r="AB357" s="184"/>
      <c r="AC357" s="184"/>
      <c r="AD357" s="184"/>
      <c r="AE357" s="184"/>
      <c r="AF357" s="184"/>
      <c r="AG357" s="184"/>
      <c r="AH357" s="184"/>
      <c r="AI357" s="184"/>
      <c r="AJ357" s="184"/>
      <c r="AK357" s="184"/>
      <c r="AL357" s="183"/>
      <c r="AM357" s="183"/>
      <c r="AN357" s="185"/>
      <c r="AO357" s="185"/>
    </row>
    <row r="358" spans="1:41">
      <c r="A358" s="184"/>
      <c r="B358" s="184"/>
      <c r="C358" s="183"/>
      <c r="D358" s="183"/>
      <c r="E358" s="183"/>
      <c r="F358" s="183"/>
      <c r="G358" s="183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4"/>
      <c r="U358" s="184"/>
      <c r="V358" s="184"/>
      <c r="W358" s="184"/>
      <c r="X358" s="184"/>
      <c r="Y358" s="184"/>
      <c r="Z358" s="184"/>
      <c r="AA358" s="184"/>
      <c r="AB358" s="184"/>
      <c r="AC358" s="184"/>
      <c r="AD358" s="184"/>
      <c r="AE358" s="184"/>
      <c r="AF358" s="184"/>
      <c r="AG358" s="184"/>
      <c r="AH358" s="184"/>
      <c r="AI358" s="184"/>
      <c r="AJ358" s="184"/>
      <c r="AK358" s="184"/>
      <c r="AL358" s="183"/>
      <c r="AM358" s="183"/>
      <c r="AN358" s="185"/>
      <c r="AO358" s="185"/>
    </row>
    <row r="359" spans="1:41">
      <c r="A359" s="184"/>
      <c r="B359" s="184"/>
      <c r="C359" s="183"/>
      <c r="D359" s="183"/>
      <c r="E359" s="183"/>
      <c r="F359" s="183"/>
      <c r="G359" s="183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4"/>
      <c r="U359" s="184"/>
      <c r="V359" s="184"/>
      <c r="W359" s="184"/>
      <c r="X359" s="184"/>
      <c r="Y359" s="184"/>
      <c r="Z359" s="184"/>
      <c r="AA359" s="184"/>
      <c r="AB359" s="184"/>
      <c r="AC359" s="184"/>
      <c r="AD359" s="184"/>
      <c r="AE359" s="184"/>
      <c r="AF359" s="184"/>
      <c r="AG359" s="184"/>
      <c r="AH359" s="184"/>
      <c r="AI359" s="184"/>
      <c r="AJ359" s="184"/>
      <c r="AK359" s="184"/>
      <c r="AL359" s="183"/>
      <c r="AM359" s="183"/>
      <c r="AN359" s="185"/>
      <c r="AO359" s="185"/>
    </row>
    <row r="360" spans="1:41">
      <c r="A360" s="184"/>
      <c r="B360" s="184"/>
      <c r="C360" s="183"/>
      <c r="D360" s="183"/>
      <c r="E360" s="183"/>
      <c r="F360" s="183"/>
      <c r="G360" s="183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4"/>
      <c r="U360" s="184"/>
      <c r="V360" s="184"/>
      <c r="W360" s="184"/>
      <c r="X360" s="184"/>
      <c r="Y360" s="184"/>
      <c r="Z360" s="184"/>
      <c r="AA360" s="184"/>
      <c r="AB360" s="184"/>
      <c r="AC360" s="184"/>
      <c r="AD360" s="184"/>
      <c r="AE360" s="184"/>
      <c r="AF360" s="184"/>
      <c r="AG360" s="184"/>
      <c r="AH360" s="184"/>
      <c r="AI360" s="184"/>
      <c r="AJ360" s="184"/>
      <c r="AK360" s="184"/>
      <c r="AL360" s="183"/>
      <c r="AM360" s="183"/>
      <c r="AN360" s="185"/>
      <c r="AO360" s="185"/>
    </row>
    <row r="361" spans="1:41">
      <c r="A361" s="184"/>
      <c r="B361" s="184"/>
      <c r="C361" s="183"/>
      <c r="D361" s="183"/>
      <c r="E361" s="183"/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4"/>
      <c r="U361" s="184"/>
      <c r="V361" s="184"/>
      <c r="W361" s="184"/>
      <c r="X361" s="184"/>
      <c r="Y361" s="184"/>
      <c r="Z361" s="184"/>
      <c r="AA361" s="184"/>
      <c r="AB361" s="184"/>
      <c r="AC361" s="184"/>
      <c r="AD361" s="184"/>
      <c r="AE361" s="184"/>
      <c r="AF361" s="184"/>
      <c r="AG361" s="184"/>
      <c r="AH361" s="184"/>
      <c r="AI361" s="184"/>
      <c r="AJ361" s="184"/>
      <c r="AK361" s="184"/>
      <c r="AL361" s="183"/>
      <c r="AM361" s="183"/>
      <c r="AN361" s="185"/>
      <c r="AO361" s="185"/>
    </row>
    <row r="362" spans="1:41">
      <c r="A362" s="184"/>
      <c r="B362" s="184"/>
      <c r="C362" s="183"/>
      <c r="D362" s="183"/>
      <c r="E362" s="183"/>
      <c r="F362" s="183"/>
      <c r="G362" s="183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4"/>
      <c r="U362" s="184"/>
      <c r="V362" s="184"/>
      <c r="W362" s="184"/>
      <c r="X362" s="184"/>
      <c r="Y362" s="184"/>
      <c r="Z362" s="184"/>
      <c r="AA362" s="184"/>
      <c r="AB362" s="184"/>
      <c r="AC362" s="184"/>
      <c r="AD362" s="184"/>
      <c r="AE362" s="184"/>
      <c r="AF362" s="184"/>
      <c r="AG362" s="184"/>
      <c r="AH362" s="184"/>
      <c r="AI362" s="184"/>
      <c r="AJ362" s="184"/>
      <c r="AK362" s="184"/>
      <c r="AL362" s="183"/>
      <c r="AM362" s="183"/>
      <c r="AN362" s="185"/>
      <c r="AO362" s="185"/>
    </row>
    <row r="363" spans="1:41">
      <c r="A363" s="184"/>
      <c r="B363" s="184"/>
      <c r="C363" s="183"/>
      <c r="D363" s="183"/>
      <c r="E363" s="183"/>
      <c r="F363" s="183"/>
      <c r="G363" s="183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4"/>
      <c r="U363" s="184"/>
      <c r="V363" s="184"/>
      <c r="W363" s="184"/>
      <c r="X363" s="184"/>
      <c r="Y363" s="184"/>
      <c r="Z363" s="184"/>
      <c r="AA363" s="184"/>
      <c r="AB363" s="184"/>
      <c r="AC363" s="184"/>
      <c r="AD363" s="184"/>
      <c r="AE363" s="184"/>
      <c r="AF363" s="184"/>
      <c r="AG363" s="184"/>
      <c r="AH363" s="184"/>
      <c r="AI363" s="184"/>
      <c r="AJ363" s="184"/>
      <c r="AK363" s="184"/>
      <c r="AL363" s="183"/>
      <c r="AM363" s="183"/>
      <c r="AN363" s="185"/>
      <c r="AO363" s="185"/>
    </row>
    <row r="364" spans="1:41">
      <c r="A364" s="184"/>
      <c r="B364" s="184"/>
      <c r="C364" s="183"/>
      <c r="D364" s="183"/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4"/>
      <c r="U364" s="184"/>
      <c r="V364" s="184"/>
      <c r="W364" s="184"/>
      <c r="X364" s="184"/>
      <c r="Y364" s="184"/>
      <c r="Z364" s="184"/>
      <c r="AA364" s="184"/>
      <c r="AB364" s="184"/>
      <c r="AC364" s="184"/>
      <c r="AD364" s="184"/>
      <c r="AE364" s="184"/>
      <c r="AF364" s="184"/>
      <c r="AG364" s="184"/>
      <c r="AH364" s="184"/>
      <c r="AI364" s="184"/>
      <c r="AJ364" s="184"/>
      <c r="AK364" s="184"/>
      <c r="AL364" s="183"/>
      <c r="AM364" s="183"/>
      <c r="AN364" s="185"/>
      <c r="AO364" s="185"/>
    </row>
    <row r="365" spans="1:41">
      <c r="A365" s="184"/>
      <c r="B365" s="184"/>
      <c r="C365" s="183"/>
      <c r="D365" s="183"/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4"/>
      <c r="U365" s="184"/>
      <c r="V365" s="184"/>
      <c r="W365" s="184"/>
      <c r="X365" s="184"/>
      <c r="Y365" s="184"/>
      <c r="Z365" s="184"/>
      <c r="AA365" s="184"/>
      <c r="AB365" s="184"/>
      <c r="AC365" s="184"/>
      <c r="AD365" s="184"/>
      <c r="AE365" s="184"/>
      <c r="AF365" s="184"/>
      <c r="AG365" s="184"/>
      <c r="AH365" s="184"/>
      <c r="AI365" s="184"/>
      <c r="AJ365" s="184"/>
      <c r="AK365" s="184"/>
      <c r="AL365" s="183"/>
      <c r="AM365" s="183"/>
      <c r="AN365" s="185"/>
      <c r="AO365" s="185"/>
    </row>
    <row r="366" spans="1:41">
      <c r="A366" s="184"/>
      <c r="B366" s="184"/>
      <c r="C366" s="183"/>
      <c r="D366" s="183"/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4"/>
      <c r="U366" s="184"/>
      <c r="V366" s="184"/>
      <c r="W366" s="184"/>
      <c r="X366" s="184"/>
      <c r="Y366" s="184"/>
      <c r="Z366" s="184"/>
      <c r="AA366" s="184"/>
      <c r="AB366" s="184"/>
      <c r="AC366" s="184"/>
      <c r="AD366" s="184"/>
      <c r="AE366" s="184"/>
      <c r="AF366" s="184"/>
      <c r="AG366" s="184"/>
      <c r="AH366" s="184"/>
      <c r="AI366" s="184"/>
      <c r="AJ366" s="184"/>
      <c r="AK366" s="184"/>
      <c r="AL366" s="183"/>
      <c r="AM366" s="183"/>
      <c r="AN366" s="185"/>
      <c r="AO366" s="185"/>
    </row>
    <row r="367" spans="1:41">
      <c r="A367" s="184"/>
      <c r="B367" s="184"/>
      <c r="C367" s="183"/>
      <c r="D367" s="183"/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4"/>
      <c r="U367" s="184"/>
      <c r="V367" s="184"/>
      <c r="W367" s="184"/>
      <c r="X367" s="184"/>
      <c r="Y367" s="184"/>
      <c r="Z367" s="184"/>
      <c r="AA367" s="184"/>
      <c r="AB367" s="184"/>
      <c r="AC367" s="184"/>
      <c r="AD367" s="184"/>
      <c r="AE367" s="184"/>
      <c r="AF367" s="184"/>
      <c r="AG367" s="184"/>
      <c r="AH367" s="184"/>
      <c r="AI367" s="184"/>
      <c r="AJ367" s="184"/>
      <c r="AK367" s="184"/>
      <c r="AL367" s="183"/>
      <c r="AM367" s="183"/>
      <c r="AN367" s="185"/>
      <c r="AO367" s="185"/>
    </row>
    <row r="368" spans="1:41">
      <c r="A368" s="184"/>
      <c r="B368" s="184"/>
      <c r="C368" s="183"/>
      <c r="D368" s="183"/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4"/>
      <c r="U368" s="184"/>
      <c r="V368" s="184"/>
      <c r="W368" s="184"/>
      <c r="X368" s="184"/>
      <c r="Y368" s="184"/>
      <c r="Z368" s="184"/>
      <c r="AA368" s="184"/>
      <c r="AB368" s="184"/>
      <c r="AC368" s="184"/>
      <c r="AD368" s="184"/>
      <c r="AE368" s="184"/>
      <c r="AF368" s="184"/>
      <c r="AG368" s="184"/>
      <c r="AH368" s="184"/>
      <c r="AI368" s="184"/>
      <c r="AJ368" s="184"/>
      <c r="AK368" s="184"/>
      <c r="AL368" s="183"/>
      <c r="AM368" s="183"/>
      <c r="AN368" s="185"/>
      <c r="AO368" s="185"/>
    </row>
    <row r="369" spans="1:41">
      <c r="A369" s="184"/>
      <c r="B369" s="184"/>
      <c r="C369" s="183"/>
      <c r="D369" s="183"/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4"/>
      <c r="U369" s="184"/>
      <c r="V369" s="184"/>
      <c r="W369" s="184"/>
      <c r="X369" s="184"/>
      <c r="Y369" s="184"/>
      <c r="Z369" s="184"/>
      <c r="AA369" s="184"/>
      <c r="AB369" s="184"/>
      <c r="AC369" s="184"/>
      <c r="AD369" s="184"/>
      <c r="AE369" s="184"/>
      <c r="AF369" s="184"/>
      <c r="AG369" s="184"/>
      <c r="AH369" s="184"/>
      <c r="AI369" s="184"/>
      <c r="AJ369" s="184"/>
      <c r="AK369" s="184"/>
      <c r="AL369" s="183"/>
      <c r="AM369" s="183"/>
      <c r="AN369" s="185"/>
      <c r="AO369" s="185"/>
    </row>
    <row r="370" spans="1:41">
      <c r="A370" s="184"/>
      <c r="B370" s="184"/>
      <c r="C370" s="183"/>
      <c r="D370" s="183"/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4"/>
      <c r="U370" s="184"/>
      <c r="V370" s="184"/>
      <c r="W370" s="184"/>
      <c r="X370" s="184"/>
      <c r="Y370" s="184"/>
      <c r="Z370" s="184"/>
      <c r="AA370" s="184"/>
      <c r="AB370" s="184"/>
      <c r="AC370" s="184"/>
      <c r="AD370" s="184"/>
      <c r="AE370" s="184"/>
      <c r="AF370" s="184"/>
      <c r="AG370" s="184"/>
      <c r="AH370" s="184"/>
      <c r="AI370" s="184"/>
      <c r="AJ370" s="184"/>
      <c r="AK370" s="184"/>
      <c r="AL370" s="183"/>
      <c r="AM370" s="183"/>
      <c r="AN370" s="185"/>
      <c r="AO370" s="185"/>
    </row>
    <row r="371" spans="1:41">
      <c r="A371" s="184"/>
      <c r="B371" s="184"/>
      <c r="C371" s="183"/>
      <c r="D371" s="183"/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4"/>
      <c r="U371" s="184"/>
      <c r="V371" s="184"/>
      <c r="W371" s="184"/>
      <c r="X371" s="184"/>
      <c r="Y371" s="184"/>
      <c r="Z371" s="184"/>
      <c r="AA371" s="184"/>
      <c r="AB371" s="184"/>
      <c r="AC371" s="184"/>
      <c r="AD371" s="184"/>
      <c r="AE371" s="184"/>
      <c r="AF371" s="184"/>
      <c r="AG371" s="184"/>
      <c r="AH371" s="184"/>
      <c r="AI371" s="184"/>
      <c r="AJ371" s="184"/>
      <c r="AK371" s="184"/>
      <c r="AL371" s="183"/>
      <c r="AM371" s="183"/>
      <c r="AN371" s="185"/>
      <c r="AO371" s="185"/>
    </row>
    <row r="372" spans="1:41">
      <c r="A372" s="184"/>
      <c r="B372" s="184"/>
      <c r="C372" s="183"/>
      <c r="D372" s="183"/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4"/>
      <c r="U372" s="184"/>
      <c r="V372" s="184"/>
      <c r="W372" s="184"/>
      <c r="X372" s="184"/>
      <c r="Y372" s="184"/>
      <c r="Z372" s="184"/>
      <c r="AA372" s="184"/>
      <c r="AB372" s="184"/>
      <c r="AC372" s="184"/>
      <c r="AD372" s="184"/>
      <c r="AE372" s="184"/>
      <c r="AF372" s="184"/>
      <c r="AG372" s="184"/>
      <c r="AH372" s="184"/>
      <c r="AI372" s="184"/>
      <c r="AJ372" s="184"/>
      <c r="AK372" s="184"/>
      <c r="AL372" s="183"/>
      <c r="AM372" s="183"/>
      <c r="AN372" s="185"/>
      <c r="AO372" s="185"/>
    </row>
    <row r="373" spans="1:41">
      <c r="A373" s="184"/>
      <c r="B373" s="184"/>
      <c r="C373" s="183"/>
      <c r="D373" s="183"/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4"/>
      <c r="U373" s="184"/>
      <c r="V373" s="184"/>
      <c r="W373" s="184"/>
      <c r="X373" s="184"/>
      <c r="Y373" s="184"/>
      <c r="Z373" s="184"/>
      <c r="AA373" s="184"/>
      <c r="AB373" s="184"/>
      <c r="AC373" s="184"/>
      <c r="AD373" s="184"/>
      <c r="AE373" s="184"/>
      <c r="AF373" s="184"/>
      <c r="AG373" s="184"/>
      <c r="AH373" s="184"/>
      <c r="AI373" s="184"/>
      <c r="AJ373" s="184"/>
      <c r="AK373" s="184"/>
      <c r="AL373" s="183"/>
      <c r="AM373" s="183"/>
      <c r="AN373" s="185"/>
      <c r="AO373" s="185"/>
    </row>
    <row r="374" spans="1:41">
      <c r="A374" s="184"/>
      <c r="B374" s="184"/>
      <c r="C374" s="183"/>
      <c r="D374" s="183"/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4"/>
      <c r="U374" s="184"/>
      <c r="V374" s="184"/>
      <c r="W374" s="184"/>
      <c r="X374" s="184"/>
      <c r="Y374" s="184"/>
      <c r="Z374" s="184"/>
      <c r="AA374" s="184"/>
      <c r="AB374" s="184"/>
      <c r="AC374" s="184"/>
      <c r="AD374" s="184"/>
      <c r="AE374" s="184"/>
      <c r="AF374" s="184"/>
      <c r="AG374" s="184"/>
      <c r="AH374" s="184"/>
      <c r="AI374" s="184"/>
      <c r="AJ374" s="184"/>
      <c r="AK374" s="184"/>
      <c r="AL374" s="183"/>
      <c r="AM374" s="183"/>
      <c r="AN374" s="185"/>
      <c r="AO374" s="185"/>
    </row>
    <row r="375" spans="1:41">
      <c r="A375" s="184"/>
      <c r="B375" s="184"/>
      <c r="C375" s="183"/>
      <c r="D375" s="183"/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4"/>
      <c r="U375" s="184"/>
      <c r="V375" s="184"/>
      <c r="W375" s="184"/>
      <c r="X375" s="184"/>
      <c r="Y375" s="184"/>
      <c r="Z375" s="184"/>
      <c r="AA375" s="184"/>
      <c r="AB375" s="184"/>
      <c r="AC375" s="184"/>
      <c r="AD375" s="184"/>
      <c r="AE375" s="184"/>
      <c r="AF375" s="184"/>
      <c r="AG375" s="184"/>
      <c r="AH375" s="184"/>
      <c r="AI375" s="184"/>
      <c r="AJ375" s="184"/>
      <c r="AK375" s="184"/>
      <c r="AL375" s="183"/>
      <c r="AM375" s="183"/>
      <c r="AN375" s="185"/>
      <c r="AO375" s="185"/>
    </row>
    <row r="376" spans="1:41">
      <c r="A376" s="184"/>
      <c r="B376" s="184"/>
      <c r="C376" s="183"/>
      <c r="D376" s="183"/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4"/>
      <c r="U376" s="184"/>
      <c r="V376" s="184"/>
      <c r="W376" s="184"/>
      <c r="X376" s="184"/>
      <c r="Y376" s="184"/>
      <c r="Z376" s="184"/>
      <c r="AA376" s="184"/>
      <c r="AB376" s="184"/>
      <c r="AC376" s="184"/>
      <c r="AD376" s="184"/>
      <c r="AE376" s="184"/>
      <c r="AF376" s="184"/>
      <c r="AG376" s="184"/>
      <c r="AH376" s="184"/>
      <c r="AI376" s="184"/>
      <c r="AJ376" s="184"/>
      <c r="AK376" s="184"/>
      <c r="AL376" s="183"/>
      <c r="AM376" s="183"/>
      <c r="AN376" s="185"/>
      <c r="AO376" s="185"/>
    </row>
    <row r="377" spans="1:41">
      <c r="A377" s="184"/>
      <c r="B377" s="184"/>
      <c r="C377" s="183"/>
      <c r="D377" s="183"/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4"/>
      <c r="U377" s="184"/>
      <c r="V377" s="184"/>
      <c r="W377" s="184"/>
      <c r="X377" s="184"/>
      <c r="Y377" s="184"/>
      <c r="Z377" s="184"/>
      <c r="AA377" s="184"/>
      <c r="AB377" s="184"/>
      <c r="AC377" s="184"/>
      <c r="AD377" s="184"/>
      <c r="AE377" s="184"/>
      <c r="AF377" s="184"/>
      <c r="AG377" s="184"/>
      <c r="AH377" s="184"/>
      <c r="AI377" s="184"/>
      <c r="AJ377" s="184"/>
      <c r="AK377" s="184"/>
      <c r="AL377" s="183"/>
      <c r="AM377" s="183"/>
      <c r="AN377" s="185"/>
      <c r="AO377" s="185"/>
    </row>
    <row r="378" spans="1:41">
      <c r="A378" s="184"/>
      <c r="B378" s="184"/>
      <c r="C378" s="183"/>
      <c r="D378" s="183"/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4"/>
      <c r="U378" s="184"/>
      <c r="V378" s="184"/>
      <c r="W378" s="184"/>
      <c r="X378" s="184"/>
      <c r="Y378" s="184"/>
      <c r="Z378" s="184"/>
      <c r="AA378" s="184"/>
      <c r="AB378" s="184"/>
      <c r="AC378" s="184"/>
      <c r="AD378" s="184"/>
      <c r="AE378" s="184"/>
      <c r="AF378" s="184"/>
      <c r="AG378" s="184"/>
      <c r="AH378" s="184"/>
      <c r="AI378" s="184"/>
      <c r="AJ378" s="184"/>
      <c r="AK378" s="184"/>
      <c r="AL378" s="183"/>
      <c r="AM378" s="183"/>
      <c r="AN378" s="185"/>
      <c r="AO378" s="185"/>
    </row>
    <row r="379" spans="1:41">
      <c r="A379" s="184"/>
      <c r="B379" s="184"/>
      <c r="C379" s="183"/>
      <c r="D379" s="183"/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4"/>
      <c r="U379" s="184"/>
      <c r="V379" s="184"/>
      <c r="W379" s="184"/>
      <c r="X379" s="184"/>
      <c r="Y379" s="184"/>
      <c r="Z379" s="184"/>
      <c r="AA379" s="184"/>
      <c r="AB379" s="184"/>
      <c r="AC379" s="184"/>
      <c r="AD379" s="184"/>
      <c r="AE379" s="184"/>
      <c r="AF379" s="184"/>
      <c r="AG379" s="184"/>
      <c r="AH379" s="184"/>
      <c r="AI379" s="184"/>
      <c r="AJ379" s="184"/>
      <c r="AK379" s="184"/>
      <c r="AL379" s="183"/>
      <c r="AM379" s="183"/>
      <c r="AN379" s="185"/>
      <c r="AO379" s="185"/>
    </row>
    <row r="380" spans="1:41">
      <c r="A380" s="184"/>
      <c r="B380" s="184"/>
      <c r="C380" s="183"/>
      <c r="D380" s="183"/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4"/>
      <c r="U380" s="184"/>
      <c r="V380" s="184"/>
      <c r="W380" s="184"/>
      <c r="X380" s="184"/>
      <c r="Y380" s="184"/>
      <c r="Z380" s="184"/>
      <c r="AA380" s="184"/>
      <c r="AB380" s="184"/>
      <c r="AC380" s="184"/>
      <c r="AD380" s="184"/>
      <c r="AE380" s="184"/>
      <c r="AF380" s="184"/>
      <c r="AG380" s="184"/>
      <c r="AH380" s="184"/>
      <c r="AI380" s="184"/>
      <c r="AJ380" s="184"/>
      <c r="AK380" s="184"/>
      <c r="AL380" s="183"/>
      <c r="AM380" s="183"/>
      <c r="AN380" s="185"/>
      <c r="AO380" s="185"/>
    </row>
    <row r="381" spans="1:41">
      <c r="A381" s="184"/>
      <c r="B381" s="184"/>
      <c r="C381" s="183"/>
      <c r="D381" s="183"/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4"/>
      <c r="U381" s="184"/>
      <c r="V381" s="184"/>
      <c r="W381" s="184"/>
      <c r="X381" s="184"/>
      <c r="Y381" s="184"/>
      <c r="Z381" s="184"/>
      <c r="AA381" s="184"/>
      <c r="AB381" s="184"/>
      <c r="AC381" s="184"/>
      <c r="AD381" s="184"/>
      <c r="AE381" s="184"/>
      <c r="AF381" s="184"/>
      <c r="AG381" s="184"/>
      <c r="AH381" s="184"/>
      <c r="AI381" s="184"/>
      <c r="AJ381" s="184"/>
      <c r="AK381" s="184"/>
      <c r="AL381" s="183"/>
      <c r="AM381" s="183"/>
      <c r="AN381" s="185"/>
      <c r="AO381" s="185"/>
    </row>
    <row r="382" spans="1:41">
      <c r="A382" s="184"/>
      <c r="B382" s="184"/>
      <c r="C382" s="183"/>
      <c r="D382" s="183"/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4"/>
      <c r="U382" s="184"/>
      <c r="V382" s="184"/>
      <c r="W382" s="184"/>
      <c r="X382" s="184"/>
      <c r="Y382" s="184"/>
      <c r="Z382" s="184"/>
      <c r="AA382" s="184"/>
      <c r="AB382" s="184"/>
      <c r="AC382" s="184"/>
      <c r="AD382" s="184"/>
      <c r="AE382" s="184"/>
      <c r="AF382" s="184"/>
      <c r="AG382" s="184"/>
      <c r="AH382" s="184"/>
      <c r="AI382" s="184"/>
      <c r="AJ382" s="184"/>
      <c r="AK382" s="184"/>
      <c r="AL382" s="183"/>
      <c r="AM382" s="183"/>
      <c r="AN382" s="185"/>
      <c r="AO382" s="185"/>
    </row>
    <row r="383" spans="1:41">
      <c r="A383" s="184"/>
      <c r="B383" s="184"/>
      <c r="C383" s="183"/>
      <c r="D383" s="183"/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4"/>
      <c r="U383" s="184"/>
      <c r="V383" s="184"/>
      <c r="W383" s="184"/>
      <c r="X383" s="184"/>
      <c r="Y383" s="184"/>
      <c r="Z383" s="184"/>
      <c r="AA383" s="184"/>
      <c r="AB383" s="184"/>
      <c r="AC383" s="184"/>
      <c r="AD383" s="184"/>
      <c r="AE383" s="184"/>
      <c r="AF383" s="184"/>
      <c r="AG383" s="184"/>
      <c r="AH383" s="184"/>
      <c r="AI383" s="184"/>
      <c r="AJ383" s="184"/>
      <c r="AK383" s="184"/>
      <c r="AL383" s="183"/>
      <c r="AM383" s="183"/>
      <c r="AN383" s="185"/>
      <c r="AO383" s="185"/>
    </row>
    <row r="384" spans="1:41">
      <c r="A384" s="184"/>
      <c r="B384" s="184"/>
      <c r="C384" s="183"/>
      <c r="D384" s="183"/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4"/>
      <c r="U384" s="184"/>
      <c r="V384" s="184"/>
      <c r="W384" s="184"/>
      <c r="X384" s="184"/>
      <c r="Y384" s="184"/>
      <c r="Z384" s="184"/>
      <c r="AA384" s="184"/>
      <c r="AB384" s="184"/>
      <c r="AC384" s="184"/>
      <c r="AD384" s="184"/>
      <c r="AE384" s="184"/>
      <c r="AF384" s="184"/>
      <c r="AG384" s="184"/>
      <c r="AH384" s="184"/>
      <c r="AI384" s="184"/>
      <c r="AJ384" s="184"/>
      <c r="AK384" s="184"/>
      <c r="AL384" s="183"/>
      <c r="AM384" s="183"/>
      <c r="AN384" s="185"/>
      <c r="AO384" s="185"/>
    </row>
    <row r="385" spans="1:41">
      <c r="A385" s="184"/>
      <c r="B385" s="184"/>
      <c r="C385" s="183"/>
      <c r="D385" s="183"/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4"/>
      <c r="U385" s="184"/>
      <c r="V385" s="184"/>
      <c r="W385" s="184"/>
      <c r="X385" s="184"/>
      <c r="Y385" s="184"/>
      <c r="Z385" s="184"/>
      <c r="AA385" s="184"/>
      <c r="AB385" s="184"/>
      <c r="AC385" s="184"/>
      <c r="AD385" s="184"/>
      <c r="AE385" s="184"/>
      <c r="AF385" s="184"/>
      <c r="AG385" s="184"/>
      <c r="AH385" s="184"/>
      <c r="AI385" s="184"/>
      <c r="AJ385" s="184"/>
      <c r="AK385" s="184"/>
      <c r="AL385" s="183"/>
      <c r="AM385" s="183"/>
      <c r="AN385" s="185"/>
      <c r="AO385" s="185"/>
    </row>
    <row r="386" spans="1:41">
      <c r="A386" s="184"/>
      <c r="B386" s="184"/>
      <c r="C386" s="183"/>
      <c r="D386" s="183"/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3"/>
      <c r="AM386" s="183"/>
      <c r="AN386" s="185"/>
      <c r="AO386" s="185"/>
    </row>
    <row r="387" spans="1:41">
      <c r="A387" s="184"/>
      <c r="B387" s="184"/>
      <c r="C387" s="183"/>
      <c r="D387" s="183"/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4"/>
      <c r="U387" s="184"/>
      <c r="V387" s="184"/>
      <c r="W387" s="184"/>
      <c r="X387" s="184"/>
      <c r="Y387" s="184"/>
      <c r="Z387" s="184"/>
      <c r="AA387" s="184"/>
      <c r="AB387" s="184"/>
      <c r="AC387" s="184"/>
      <c r="AD387" s="184"/>
      <c r="AE387" s="184"/>
      <c r="AF387" s="184"/>
      <c r="AG387" s="184"/>
      <c r="AH387" s="184"/>
      <c r="AI387" s="184"/>
      <c r="AJ387" s="184"/>
      <c r="AK387" s="184"/>
      <c r="AL387" s="183"/>
      <c r="AM387" s="183"/>
      <c r="AN387" s="185"/>
      <c r="AO387" s="185"/>
    </row>
    <row r="388" spans="1:41">
      <c r="A388" s="184"/>
      <c r="B388" s="184"/>
      <c r="C388" s="183"/>
      <c r="D388" s="183"/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4"/>
      <c r="U388" s="184"/>
      <c r="V388" s="184"/>
      <c r="W388" s="184"/>
      <c r="X388" s="184"/>
      <c r="Y388" s="184"/>
      <c r="Z388" s="184"/>
      <c r="AA388" s="184"/>
      <c r="AB388" s="184"/>
      <c r="AC388" s="184"/>
      <c r="AD388" s="184"/>
      <c r="AE388" s="184"/>
      <c r="AF388" s="184"/>
      <c r="AG388" s="184"/>
      <c r="AH388" s="184"/>
      <c r="AI388" s="184"/>
      <c r="AJ388" s="184"/>
      <c r="AK388" s="184"/>
      <c r="AL388" s="183"/>
      <c r="AM388" s="183"/>
      <c r="AN388" s="185"/>
      <c r="AO388" s="185"/>
    </row>
    <row r="389" spans="1:41">
      <c r="A389" s="184"/>
      <c r="B389" s="184"/>
      <c r="C389" s="183"/>
      <c r="D389" s="183"/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4"/>
      <c r="U389" s="184"/>
      <c r="V389" s="184"/>
      <c r="W389" s="184"/>
      <c r="X389" s="184"/>
      <c r="Y389" s="184"/>
      <c r="Z389" s="184"/>
      <c r="AA389" s="184"/>
      <c r="AB389" s="184"/>
      <c r="AC389" s="184"/>
      <c r="AD389" s="184"/>
      <c r="AE389" s="184"/>
      <c r="AF389" s="184"/>
      <c r="AG389" s="184"/>
      <c r="AH389" s="184"/>
      <c r="AI389" s="184"/>
      <c r="AJ389" s="184"/>
      <c r="AK389" s="184"/>
      <c r="AL389" s="183"/>
      <c r="AM389" s="183"/>
      <c r="AN389" s="185"/>
      <c r="AO389" s="185"/>
    </row>
    <row r="390" spans="1:41">
      <c r="A390" s="184"/>
      <c r="B390" s="184"/>
      <c r="C390" s="183"/>
      <c r="D390" s="183"/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4"/>
      <c r="U390" s="184"/>
      <c r="V390" s="184"/>
      <c r="W390" s="184"/>
      <c r="X390" s="184"/>
      <c r="Y390" s="184"/>
      <c r="Z390" s="184"/>
      <c r="AA390" s="184"/>
      <c r="AB390" s="184"/>
      <c r="AC390" s="184"/>
      <c r="AD390" s="184"/>
      <c r="AE390" s="184"/>
      <c r="AF390" s="184"/>
      <c r="AG390" s="184"/>
      <c r="AH390" s="184"/>
      <c r="AI390" s="184"/>
      <c r="AJ390" s="184"/>
      <c r="AK390" s="184"/>
      <c r="AL390" s="183"/>
      <c r="AM390" s="183"/>
      <c r="AN390" s="185"/>
      <c r="AO390" s="185"/>
    </row>
    <row r="391" spans="1:41">
      <c r="A391" s="184"/>
      <c r="B391" s="184"/>
      <c r="C391" s="183"/>
      <c r="D391" s="183"/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4"/>
      <c r="U391" s="184"/>
      <c r="V391" s="184"/>
      <c r="W391" s="184"/>
      <c r="X391" s="184"/>
      <c r="Y391" s="184"/>
      <c r="Z391" s="184"/>
      <c r="AA391" s="184"/>
      <c r="AB391" s="184"/>
      <c r="AC391" s="184"/>
      <c r="AD391" s="184"/>
      <c r="AE391" s="184"/>
      <c r="AF391" s="184"/>
      <c r="AG391" s="184"/>
      <c r="AH391" s="184"/>
      <c r="AI391" s="184"/>
      <c r="AJ391" s="184"/>
      <c r="AK391" s="184"/>
      <c r="AL391" s="183"/>
      <c r="AM391" s="183"/>
      <c r="AN391" s="185"/>
      <c r="AO391" s="185"/>
    </row>
    <row r="392" spans="1:41">
      <c r="A392" s="184"/>
      <c r="B392" s="184"/>
      <c r="C392" s="183"/>
      <c r="D392" s="183"/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4"/>
      <c r="U392" s="184"/>
      <c r="V392" s="184"/>
      <c r="W392" s="184"/>
      <c r="X392" s="184"/>
      <c r="Y392" s="184"/>
      <c r="Z392" s="184"/>
      <c r="AA392" s="184"/>
      <c r="AB392" s="184"/>
      <c r="AC392" s="184"/>
      <c r="AD392" s="184"/>
      <c r="AE392" s="184"/>
      <c r="AF392" s="184"/>
      <c r="AG392" s="184"/>
      <c r="AH392" s="184"/>
      <c r="AI392" s="184"/>
      <c r="AJ392" s="184"/>
      <c r="AK392" s="184"/>
      <c r="AL392" s="183"/>
      <c r="AM392" s="183"/>
      <c r="AN392" s="185"/>
      <c r="AO392" s="185"/>
    </row>
    <row r="393" spans="1:41">
      <c r="A393" s="184"/>
      <c r="B393" s="184"/>
      <c r="C393" s="183"/>
      <c r="D393" s="183"/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4"/>
      <c r="U393" s="184"/>
      <c r="V393" s="184"/>
      <c r="W393" s="184"/>
      <c r="X393" s="184"/>
      <c r="Y393" s="184"/>
      <c r="Z393" s="184"/>
      <c r="AA393" s="184"/>
      <c r="AB393" s="184"/>
      <c r="AC393" s="184"/>
      <c r="AD393" s="184"/>
      <c r="AE393" s="184"/>
      <c r="AF393" s="184"/>
      <c r="AG393" s="184"/>
      <c r="AH393" s="184"/>
      <c r="AI393" s="184"/>
      <c r="AJ393" s="184"/>
      <c r="AK393" s="184"/>
      <c r="AL393" s="183"/>
      <c r="AM393" s="183"/>
      <c r="AN393" s="185"/>
      <c r="AO393" s="185"/>
    </row>
    <row r="394" spans="1:41">
      <c r="A394" s="184"/>
      <c r="B394" s="184"/>
      <c r="C394" s="183"/>
      <c r="D394" s="183"/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4"/>
      <c r="U394" s="184"/>
      <c r="V394" s="184"/>
      <c r="W394" s="184"/>
      <c r="X394" s="184"/>
      <c r="Y394" s="184"/>
      <c r="Z394" s="184"/>
      <c r="AA394" s="184"/>
      <c r="AB394" s="184"/>
      <c r="AC394" s="184"/>
      <c r="AD394" s="184"/>
      <c r="AE394" s="184"/>
      <c r="AF394" s="184"/>
      <c r="AG394" s="184"/>
      <c r="AH394" s="184"/>
      <c r="AI394" s="184"/>
      <c r="AJ394" s="184"/>
      <c r="AK394" s="184"/>
      <c r="AL394" s="183"/>
      <c r="AM394" s="183"/>
      <c r="AN394" s="185"/>
      <c r="AO394" s="185"/>
    </row>
    <row r="395" spans="1:41">
      <c r="A395" s="184"/>
      <c r="B395" s="184"/>
      <c r="C395" s="183"/>
      <c r="D395" s="183"/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4"/>
      <c r="U395" s="184"/>
      <c r="V395" s="184"/>
      <c r="W395" s="184"/>
      <c r="X395" s="184"/>
      <c r="Y395" s="184"/>
      <c r="Z395" s="184"/>
      <c r="AA395" s="184"/>
      <c r="AB395" s="184"/>
      <c r="AC395" s="184"/>
      <c r="AD395" s="184"/>
      <c r="AE395" s="184"/>
      <c r="AF395" s="184"/>
      <c r="AG395" s="184"/>
      <c r="AH395" s="184"/>
      <c r="AI395" s="184"/>
      <c r="AJ395" s="184"/>
      <c r="AK395" s="184"/>
      <c r="AL395" s="183"/>
      <c r="AM395" s="183"/>
      <c r="AN395" s="185"/>
      <c r="AO395" s="185"/>
    </row>
    <row r="396" spans="1:41">
      <c r="A396" s="184"/>
      <c r="B396" s="184"/>
      <c r="C396" s="183"/>
      <c r="D396" s="183"/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4"/>
      <c r="U396" s="184"/>
      <c r="V396" s="184"/>
      <c r="W396" s="184"/>
      <c r="X396" s="184"/>
      <c r="Y396" s="184"/>
      <c r="Z396" s="184"/>
      <c r="AA396" s="184"/>
      <c r="AB396" s="184"/>
      <c r="AC396" s="184"/>
      <c r="AD396" s="184"/>
      <c r="AE396" s="184"/>
      <c r="AF396" s="184"/>
      <c r="AG396" s="184"/>
      <c r="AH396" s="184"/>
      <c r="AI396" s="184"/>
      <c r="AJ396" s="184"/>
      <c r="AK396" s="184"/>
      <c r="AL396" s="183"/>
      <c r="AM396" s="183"/>
      <c r="AN396" s="185"/>
      <c r="AO396" s="185"/>
    </row>
    <row r="397" spans="1:41">
      <c r="A397" s="184"/>
      <c r="B397" s="184"/>
      <c r="C397" s="183"/>
      <c r="D397" s="183"/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4"/>
      <c r="U397" s="184"/>
      <c r="V397" s="184"/>
      <c r="W397" s="184"/>
      <c r="X397" s="184"/>
      <c r="Y397" s="184"/>
      <c r="Z397" s="184"/>
      <c r="AA397" s="184"/>
      <c r="AB397" s="184"/>
      <c r="AC397" s="184"/>
      <c r="AD397" s="184"/>
      <c r="AE397" s="184"/>
      <c r="AF397" s="184"/>
      <c r="AG397" s="184"/>
      <c r="AH397" s="184"/>
      <c r="AI397" s="184"/>
      <c r="AJ397" s="184"/>
      <c r="AK397" s="184"/>
      <c r="AL397" s="183"/>
      <c r="AM397" s="183"/>
      <c r="AN397" s="185"/>
      <c r="AO397" s="185"/>
    </row>
    <row r="398" spans="1:41">
      <c r="A398" s="184"/>
      <c r="B398" s="184"/>
      <c r="C398" s="183"/>
      <c r="D398" s="183"/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4"/>
      <c r="U398" s="184"/>
      <c r="V398" s="184"/>
      <c r="W398" s="184"/>
      <c r="X398" s="184"/>
      <c r="Y398" s="184"/>
      <c r="Z398" s="184"/>
      <c r="AA398" s="184"/>
      <c r="AB398" s="184"/>
      <c r="AC398" s="184"/>
      <c r="AD398" s="184"/>
      <c r="AE398" s="184"/>
      <c r="AF398" s="184"/>
      <c r="AG398" s="184"/>
      <c r="AH398" s="184"/>
      <c r="AI398" s="184"/>
      <c r="AJ398" s="184"/>
      <c r="AK398" s="184"/>
      <c r="AL398" s="183"/>
      <c r="AM398" s="183"/>
      <c r="AN398" s="185"/>
      <c r="AO398" s="185"/>
    </row>
    <row r="399" spans="1:41">
      <c r="A399" s="184"/>
      <c r="B399" s="184"/>
      <c r="C399" s="183"/>
      <c r="D399" s="183"/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4"/>
      <c r="U399" s="184"/>
      <c r="V399" s="184"/>
      <c r="W399" s="184"/>
      <c r="X399" s="184"/>
      <c r="Y399" s="184"/>
      <c r="Z399" s="184"/>
      <c r="AA399" s="184"/>
      <c r="AB399" s="184"/>
      <c r="AC399" s="184"/>
      <c r="AD399" s="184"/>
      <c r="AE399" s="184"/>
      <c r="AF399" s="184"/>
      <c r="AG399" s="184"/>
      <c r="AH399" s="184"/>
      <c r="AI399" s="184"/>
      <c r="AJ399" s="184"/>
      <c r="AK399" s="184"/>
      <c r="AL399" s="183"/>
      <c r="AM399" s="183"/>
      <c r="AN399" s="185"/>
      <c r="AO399" s="185"/>
    </row>
    <row r="400" spans="1:41">
      <c r="A400" s="184"/>
      <c r="B400" s="184"/>
      <c r="C400" s="183"/>
      <c r="D400" s="183"/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4"/>
      <c r="U400" s="184"/>
      <c r="V400" s="184"/>
      <c r="W400" s="184"/>
      <c r="X400" s="184"/>
      <c r="Y400" s="184"/>
      <c r="Z400" s="184"/>
      <c r="AA400" s="184"/>
      <c r="AB400" s="184"/>
      <c r="AC400" s="184"/>
      <c r="AD400" s="184"/>
      <c r="AE400" s="184"/>
      <c r="AF400" s="184"/>
      <c r="AG400" s="184"/>
      <c r="AH400" s="184"/>
      <c r="AI400" s="184"/>
      <c r="AJ400" s="184"/>
      <c r="AK400" s="184"/>
      <c r="AL400" s="183"/>
      <c r="AM400" s="183"/>
      <c r="AN400" s="185"/>
      <c r="AO400" s="185"/>
    </row>
    <row r="401" spans="1:41">
      <c r="A401" s="184"/>
      <c r="B401" s="184"/>
      <c r="C401" s="183"/>
      <c r="D401" s="183"/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4"/>
      <c r="U401" s="184"/>
      <c r="V401" s="184"/>
      <c r="W401" s="184"/>
      <c r="X401" s="184"/>
      <c r="Y401" s="184"/>
      <c r="Z401" s="184"/>
      <c r="AA401" s="184"/>
      <c r="AB401" s="184"/>
      <c r="AC401" s="184"/>
      <c r="AD401" s="184"/>
      <c r="AE401" s="184"/>
      <c r="AF401" s="184"/>
      <c r="AG401" s="184"/>
      <c r="AH401" s="184"/>
      <c r="AI401" s="184"/>
      <c r="AJ401" s="184"/>
      <c r="AK401" s="184"/>
      <c r="AL401" s="183"/>
      <c r="AM401" s="183"/>
      <c r="AN401" s="185"/>
      <c r="AO401" s="185"/>
    </row>
  </sheetData>
  <sheetProtection algorithmName="SHA-512" hashValue="k20tEmgQs9SGKbTo/7GBIC0qqAxD5B/6Q3JvZ5Q25/Q7iUrw7SBSic4b/or+c8XXp+GQv38h99Ls6AH9doQiCQ==" saltValue="pLXvO9UqZynUyVnuJqOK6w==" spinCount="100000" sheet="1" objects="1" scenarios="1" deleteRows="0" sort="0" autoFilter="0"/>
  <autoFilter ref="A1:AO77" xr:uid="{E8ECED58-EC07-40A4-A828-A27597443E81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hiddenButton="1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4" showButton="0"/>
    <filterColumn colId="36" showButton="0"/>
    <filterColumn colId="37" showButton="0"/>
  </autoFilter>
  <mergeCells count="26">
    <mergeCell ref="A3:C3"/>
    <mergeCell ref="AO4:AO6"/>
    <mergeCell ref="X2:Y2"/>
    <mergeCell ref="AM4:AM5"/>
    <mergeCell ref="AN4:AN5"/>
    <mergeCell ref="A4:A6"/>
    <mergeCell ref="AL4:AL5"/>
    <mergeCell ref="T5:T6"/>
    <mergeCell ref="AJ5:AJ6"/>
    <mergeCell ref="U4:AI4"/>
    <mergeCell ref="B4:B6"/>
    <mergeCell ref="AK4:AK5"/>
    <mergeCell ref="D4:R4"/>
    <mergeCell ref="C4:C5"/>
    <mergeCell ref="AI2:AO2"/>
    <mergeCell ref="N2:P2"/>
    <mergeCell ref="U2:W2"/>
    <mergeCell ref="AK1:AM1"/>
    <mergeCell ref="AI1:AJ1"/>
    <mergeCell ref="H1:AG1"/>
    <mergeCell ref="AG2:AH2"/>
    <mergeCell ref="AD2:AE2"/>
    <mergeCell ref="AA2:AC2"/>
    <mergeCell ref="C2:M2"/>
    <mergeCell ref="A1:G1"/>
    <mergeCell ref="A2:B2"/>
  </mergeCells>
  <conditionalFormatting sqref="AO7:AO77">
    <cfRule type="cellIs" dxfId="337" priority="25" operator="between">
      <formula>"A"</formula>
      <formula>"E"</formula>
    </cfRule>
    <cfRule type="cellIs" dxfId="336" priority="28" operator="between">
      <formula>"E"</formula>
      <formula>"Z"</formula>
    </cfRule>
  </conditionalFormatting>
  <conditionalFormatting sqref="AN7:AN77">
    <cfRule type="cellIs" dxfId="335" priority="26" operator="greaterThan">
      <formula>49.99</formula>
    </cfRule>
    <cfRule type="cellIs" dxfId="334" priority="27" operator="lessThan">
      <formula>50</formula>
    </cfRule>
  </conditionalFormatting>
  <conditionalFormatting sqref="D7:S77">
    <cfRule type="cellIs" dxfId="333" priority="32" operator="greaterThan">
      <formula>0</formula>
    </cfRule>
  </conditionalFormatting>
  <conditionalFormatting sqref="AK7:AK77">
    <cfRule type="notContainsBlanks" dxfId="332" priority="19">
      <formula>LEN(TRIM(AK7))&gt;0</formula>
    </cfRule>
  </conditionalFormatting>
  <conditionalFormatting sqref="U7:AI77 D7:S77">
    <cfRule type="cellIs" dxfId="331" priority="20" operator="greaterThan">
      <formula>0</formula>
    </cfRule>
    <cfRule type="cellIs" dxfId="330" priority="31" operator="equal">
      <formula>0</formula>
    </cfRule>
  </conditionalFormatting>
  <conditionalFormatting sqref="T7:T77">
    <cfRule type="top10" dxfId="329" priority="18" rank="1"/>
  </conditionalFormatting>
  <conditionalFormatting sqref="K6">
    <cfRule type="expression" priority="17">
      <formula>$X$3&gt;0</formula>
    </cfRule>
  </conditionalFormatting>
  <conditionalFormatting sqref="U7:U77">
    <cfRule type="top10" dxfId="328" priority="16" rank="1"/>
  </conditionalFormatting>
  <conditionalFormatting sqref="V7:V77">
    <cfRule type="top10" dxfId="327" priority="15" rank="1"/>
  </conditionalFormatting>
  <conditionalFormatting sqref="W7:W77">
    <cfRule type="top10" dxfId="326" priority="14" rank="1"/>
  </conditionalFormatting>
  <conditionalFormatting sqref="X7:X77">
    <cfRule type="top10" dxfId="325" priority="13" rank="1"/>
  </conditionalFormatting>
  <conditionalFormatting sqref="Y7:Y77">
    <cfRule type="top10" dxfId="324" priority="12" rank="1"/>
  </conditionalFormatting>
  <conditionalFormatting sqref="Z7:Z77">
    <cfRule type="top10" dxfId="323" priority="11" rank="1"/>
  </conditionalFormatting>
  <conditionalFormatting sqref="AA7:AA77">
    <cfRule type="top10" dxfId="322" priority="10" rank="1"/>
  </conditionalFormatting>
  <conditionalFormatting sqref="AB7:AB77">
    <cfRule type="top10" dxfId="321" priority="9" rank="1"/>
  </conditionalFormatting>
  <conditionalFormatting sqref="AC7:AC77">
    <cfRule type="top10" dxfId="320" priority="8" rank="1"/>
  </conditionalFormatting>
  <conditionalFormatting sqref="AD7:AD77">
    <cfRule type="top10" dxfId="319" priority="7" rank="1"/>
  </conditionalFormatting>
  <conditionalFormatting sqref="AE7:AE77">
    <cfRule type="top10" dxfId="318" priority="6" rank="1"/>
  </conditionalFormatting>
  <conditionalFormatting sqref="AF7:AF77">
    <cfRule type="top10" dxfId="317" priority="5" rank="1"/>
  </conditionalFormatting>
  <conditionalFormatting sqref="AG7:AG77">
    <cfRule type="top10" dxfId="316" priority="4" rank="1"/>
  </conditionalFormatting>
  <conditionalFormatting sqref="AH7:AH77">
    <cfRule type="top10" dxfId="315" priority="3" rank="1"/>
  </conditionalFormatting>
  <conditionalFormatting sqref="AI7:AI77">
    <cfRule type="top10" dxfId="314" priority="2" rank="1"/>
  </conditionalFormatting>
  <conditionalFormatting sqref="AM7:AM31">
    <cfRule type="top10" dxfId="313" priority="1" rank="1"/>
  </conditionalFormatting>
  <pageMargins left="0.42" right="0.31496062992125984" top="0.35433070866141736" bottom="0.61553030303030298" header="0.31496062992125984" footer="0.31496062992125984"/>
  <pageSetup paperSize="9" fitToHeight="0" orientation="landscape" r:id="rId1"/>
  <headerFooter>
    <oddFooter>&amp;R&amp;"TH SarabunPSK,Regular"&amp;10©2016 by Bunpod Pijitkamnerd</oddFooter>
  </headerFooter>
  <drawing r:id="rId2"/>
  <legacyDrawing r:id="rId3"/>
  <picture r:id="rId4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00000000-0003-0000-0300-000000000000}">
          <x14:colorSeries theme="1"/>
          <x14:colorNegative theme="9"/>
          <x14:colorAxis rgb="FF000000"/>
          <x14:colorMarkers theme="8"/>
          <x14:colorFirst theme="4"/>
          <x14:colorLast theme="5"/>
          <x14:colorHigh theme="6"/>
          <x14:colorLow theme="7"/>
          <x14:sparklines>
            <x14:sparkline>
              <xm:f>คะแนน!U7:AI7</xm:f>
              <xm:sqref>AK7</xm:sqref>
            </x14:sparkline>
            <x14:sparkline>
              <xm:f>คะแนน!U8:AI8</xm:f>
              <xm:sqref>AK8</xm:sqref>
            </x14:sparkline>
            <x14:sparkline>
              <xm:f>คะแนน!U9:AI9</xm:f>
              <xm:sqref>AK9</xm:sqref>
            </x14:sparkline>
            <x14:sparkline>
              <xm:f>คะแนน!U10:AI10</xm:f>
              <xm:sqref>AK10</xm:sqref>
            </x14:sparkline>
            <x14:sparkline>
              <xm:f>คะแนน!U11:AI11</xm:f>
              <xm:sqref>AK11</xm:sqref>
            </x14:sparkline>
            <x14:sparkline>
              <xm:f>คะแนน!U12:AI12</xm:f>
              <xm:sqref>AK12</xm:sqref>
            </x14:sparkline>
            <x14:sparkline>
              <xm:f>คะแนน!U13:AI13</xm:f>
              <xm:sqref>AK13</xm:sqref>
            </x14:sparkline>
            <x14:sparkline>
              <xm:f>คะแนน!U14:AI14</xm:f>
              <xm:sqref>AK14</xm:sqref>
            </x14:sparkline>
            <x14:sparkline>
              <xm:f>คะแนน!U15:AI15</xm:f>
              <xm:sqref>AK15</xm:sqref>
            </x14:sparkline>
            <x14:sparkline>
              <xm:f>คะแนน!U16:AI16</xm:f>
              <xm:sqref>AK16</xm:sqref>
            </x14:sparkline>
            <x14:sparkline>
              <xm:f>คะแนน!U17:AI17</xm:f>
              <xm:sqref>AK17</xm:sqref>
            </x14:sparkline>
            <x14:sparkline>
              <xm:f>คะแนน!U18:AI18</xm:f>
              <xm:sqref>AK18</xm:sqref>
            </x14:sparkline>
            <x14:sparkline>
              <xm:f>คะแนน!U19:AI19</xm:f>
              <xm:sqref>AK19</xm:sqref>
            </x14:sparkline>
            <x14:sparkline>
              <xm:f>คะแนน!U20:AI20</xm:f>
              <xm:sqref>AK20</xm:sqref>
            </x14:sparkline>
            <x14:sparkline>
              <xm:f>คะแนน!U21:AI21</xm:f>
              <xm:sqref>AK21</xm:sqref>
            </x14:sparkline>
            <x14:sparkline>
              <xm:f>คะแนน!U22:AI22</xm:f>
              <xm:sqref>AK22</xm:sqref>
            </x14:sparkline>
            <x14:sparkline>
              <xm:f>คะแนน!U23:AI23</xm:f>
              <xm:sqref>AK23</xm:sqref>
            </x14:sparkline>
            <x14:sparkline>
              <xm:f>คะแนน!U24:AI24</xm:f>
              <xm:sqref>AK24</xm:sqref>
            </x14:sparkline>
            <x14:sparkline>
              <xm:f>คะแนน!U25:AI25</xm:f>
              <xm:sqref>AK25</xm:sqref>
            </x14:sparkline>
            <x14:sparkline>
              <xm:f>คะแนน!U26:AI26</xm:f>
              <xm:sqref>AK26</xm:sqref>
            </x14:sparkline>
            <x14:sparkline>
              <xm:f>คะแนน!U27:AI27</xm:f>
              <xm:sqref>AK27</xm:sqref>
            </x14:sparkline>
            <x14:sparkline>
              <xm:f>คะแนน!U28:AI28</xm:f>
              <xm:sqref>AK28</xm:sqref>
            </x14:sparkline>
            <x14:sparkline>
              <xm:f>คะแนน!U29:AI29</xm:f>
              <xm:sqref>AK29</xm:sqref>
            </x14:sparkline>
            <x14:sparkline>
              <xm:f>คะแนน!U30:AI30</xm:f>
              <xm:sqref>AK30</xm:sqref>
            </x14:sparkline>
            <x14:sparkline>
              <xm:f>คะแนน!U31:AI31</xm:f>
              <xm:sqref>AK31</xm:sqref>
            </x14:sparkline>
            <x14:sparkline>
              <xm:f>คะแนน!U32:AI32</xm:f>
              <xm:sqref>AK32</xm:sqref>
            </x14:sparkline>
            <x14:sparkline>
              <xm:f>คะแนน!U33:AI33</xm:f>
              <xm:sqref>AK33</xm:sqref>
            </x14:sparkline>
            <x14:sparkline>
              <xm:f>คะแนน!U34:AI34</xm:f>
              <xm:sqref>AK34</xm:sqref>
            </x14:sparkline>
            <x14:sparkline>
              <xm:f>คะแนน!U35:AI35</xm:f>
              <xm:sqref>AK35</xm:sqref>
            </x14:sparkline>
            <x14:sparkline>
              <xm:f>คะแนน!U36:AI36</xm:f>
              <xm:sqref>AK36</xm:sqref>
            </x14:sparkline>
            <x14:sparkline>
              <xm:f>คะแนน!U37:AI37</xm:f>
              <xm:sqref>AK37</xm:sqref>
            </x14:sparkline>
            <x14:sparkline>
              <xm:f>คะแนน!U38:AI38</xm:f>
              <xm:sqref>AK38</xm:sqref>
            </x14:sparkline>
            <x14:sparkline>
              <xm:f>คะแนน!U39:AI39</xm:f>
              <xm:sqref>AK39</xm:sqref>
            </x14:sparkline>
            <x14:sparkline>
              <xm:f>คะแนน!U40:AI40</xm:f>
              <xm:sqref>AK40</xm:sqref>
            </x14:sparkline>
            <x14:sparkline>
              <xm:f>คะแนน!U41:AI41</xm:f>
              <xm:sqref>AK41</xm:sqref>
            </x14:sparkline>
            <x14:sparkline>
              <xm:f>คะแนน!U42:AI42</xm:f>
              <xm:sqref>AK42</xm:sqref>
            </x14:sparkline>
            <x14:sparkline>
              <xm:f>คะแนน!U43:AI43</xm:f>
              <xm:sqref>AK43</xm:sqref>
            </x14:sparkline>
            <x14:sparkline>
              <xm:f>คะแนน!U44:AI44</xm:f>
              <xm:sqref>AK44</xm:sqref>
            </x14:sparkline>
            <x14:sparkline>
              <xm:f>คะแนน!U45:AI45</xm:f>
              <xm:sqref>AK45</xm:sqref>
            </x14:sparkline>
            <x14:sparkline>
              <xm:f>คะแนน!U46:AI46</xm:f>
              <xm:sqref>AK46</xm:sqref>
            </x14:sparkline>
            <x14:sparkline>
              <xm:f>คะแนน!U47:AI47</xm:f>
              <xm:sqref>AK47</xm:sqref>
            </x14:sparkline>
            <x14:sparkline>
              <xm:f>คะแนน!U48:AI48</xm:f>
              <xm:sqref>AK48</xm:sqref>
            </x14:sparkline>
            <x14:sparkline>
              <xm:f>คะแนน!U49:AI49</xm:f>
              <xm:sqref>AK49</xm:sqref>
            </x14:sparkline>
            <x14:sparkline>
              <xm:f>คะแนน!U50:AI50</xm:f>
              <xm:sqref>AK50</xm:sqref>
            </x14:sparkline>
            <x14:sparkline>
              <xm:f>คะแนน!U51:AI51</xm:f>
              <xm:sqref>AK51</xm:sqref>
            </x14:sparkline>
            <x14:sparkline>
              <xm:f>คะแนน!U52:AI52</xm:f>
              <xm:sqref>AK52</xm:sqref>
            </x14:sparkline>
            <x14:sparkline>
              <xm:f>คะแนน!U53:AI53</xm:f>
              <xm:sqref>AK53</xm:sqref>
            </x14:sparkline>
            <x14:sparkline>
              <xm:f>คะแนน!U54:AI54</xm:f>
              <xm:sqref>AK54</xm:sqref>
            </x14:sparkline>
            <x14:sparkline>
              <xm:f>คะแนน!U55:AI55</xm:f>
              <xm:sqref>AK55</xm:sqref>
            </x14:sparkline>
            <x14:sparkline>
              <xm:f>คะแนน!U56:AI56</xm:f>
              <xm:sqref>AK56</xm:sqref>
            </x14:sparkline>
            <x14:sparkline>
              <xm:f>คะแนน!U57:AI57</xm:f>
              <xm:sqref>AK57</xm:sqref>
            </x14:sparkline>
            <x14:sparkline>
              <xm:f>คะแนน!U58:AI58</xm:f>
              <xm:sqref>AK58</xm:sqref>
            </x14:sparkline>
            <x14:sparkline>
              <xm:f>คะแนน!U59:AI59</xm:f>
              <xm:sqref>AK59</xm:sqref>
            </x14:sparkline>
            <x14:sparkline>
              <xm:f>คะแนน!U60:AI60</xm:f>
              <xm:sqref>AK60</xm:sqref>
            </x14:sparkline>
            <x14:sparkline>
              <xm:f>คะแนน!U61:AI61</xm:f>
              <xm:sqref>AK61</xm:sqref>
            </x14:sparkline>
            <x14:sparkline>
              <xm:f>คะแนน!U62:AI62</xm:f>
              <xm:sqref>AK62</xm:sqref>
            </x14:sparkline>
            <x14:sparkline>
              <xm:f>คะแนน!U63:AI63</xm:f>
              <xm:sqref>AK63</xm:sqref>
            </x14:sparkline>
            <x14:sparkline>
              <xm:f>คะแนน!U64:AI64</xm:f>
              <xm:sqref>AK64</xm:sqref>
            </x14:sparkline>
            <x14:sparkline>
              <xm:f>คะแนน!U65:AI65</xm:f>
              <xm:sqref>AK65</xm:sqref>
            </x14:sparkline>
            <x14:sparkline>
              <xm:f>คะแนน!U66:AI66</xm:f>
              <xm:sqref>AK66</xm:sqref>
            </x14:sparkline>
            <x14:sparkline>
              <xm:f>คะแนน!U67:AI67</xm:f>
              <xm:sqref>AK67</xm:sqref>
            </x14:sparkline>
            <x14:sparkline>
              <xm:f>คะแนน!U68:AI68</xm:f>
              <xm:sqref>AK68</xm:sqref>
            </x14:sparkline>
            <x14:sparkline>
              <xm:f>คะแนน!U69:AI69</xm:f>
              <xm:sqref>AK69</xm:sqref>
            </x14:sparkline>
            <x14:sparkline>
              <xm:f>คะแนน!U70:AI70</xm:f>
              <xm:sqref>AK70</xm:sqref>
            </x14:sparkline>
            <x14:sparkline>
              <xm:f>คะแนน!U71:AI71</xm:f>
              <xm:sqref>AK71</xm:sqref>
            </x14:sparkline>
            <x14:sparkline>
              <xm:f>คะแนน!U72:AI72</xm:f>
              <xm:sqref>AK72</xm:sqref>
            </x14:sparkline>
            <x14:sparkline>
              <xm:f>คะแนน!U73:AI73</xm:f>
              <xm:sqref>AK73</xm:sqref>
            </x14:sparkline>
            <x14:sparkline>
              <xm:f>คะแนน!U74:AI74</xm:f>
              <xm:sqref>AK74</xm:sqref>
            </x14:sparkline>
            <x14:sparkline>
              <xm:f>คะแนน!U75:AI75</xm:f>
              <xm:sqref>AK75</xm:sqref>
            </x14:sparkline>
            <x14:sparkline>
              <xm:f>คะแนน!U76:AI76</xm:f>
              <xm:sqref>AK76</xm:sqref>
            </x14:sparkline>
            <x14:sparkline>
              <xm:f>คะแนน!U77:AI77</xm:f>
              <xm:sqref>AK77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P77"/>
  <sheetViews>
    <sheetView showGridLines="0" zoomScale="125" zoomScaleNormal="125" zoomScalePageLayoutView="120" workbookViewId="0">
      <selection activeCell="C3" sqref="C3"/>
    </sheetView>
  </sheetViews>
  <sheetFormatPr defaultColWidth="9" defaultRowHeight="24"/>
  <cols>
    <col min="1" max="1" width="3.26953125" style="303" customWidth="1"/>
    <col min="2" max="2" width="19.26953125" style="303" customWidth="1"/>
    <col min="3" max="3" width="17.81640625" style="303" customWidth="1"/>
    <col min="4" max="4" width="10.81640625" style="304" customWidth="1"/>
    <col min="5" max="5" width="15.1796875" style="305" customWidth="1"/>
    <col min="6" max="6" width="20" style="305" customWidth="1"/>
    <col min="7" max="8" width="12.26953125" style="301" customWidth="1"/>
    <col min="9" max="15" width="4" style="301" customWidth="1"/>
    <col min="16" max="16" width="10.26953125" style="302" customWidth="1"/>
    <col min="17" max="22" width="10.26953125" style="303" customWidth="1"/>
    <col min="23" max="29" width="3.81640625" style="303" customWidth="1"/>
    <col min="30" max="35" width="4.7265625" style="303" customWidth="1"/>
    <col min="36" max="16384" width="9" style="303"/>
  </cols>
  <sheetData>
    <row r="1" spans="1:16" ht="27.75" customHeight="1">
      <c r="A1" s="413" t="s">
        <v>116</v>
      </c>
      <c r="B1" s="413"/>
      <c r="C1" s="413"/>
      <c r="D1" s="413"/>
      <c r="E1" s="413"/>
      <c r="F1" s="413"/>
      <c r="G1" s="413"/>
      <c r="H1" s="413"/>
    </row>
    <row r="2" spans="1:16" ht="24" customHeight="1"/>
    <row r="3" spans="1:16" s="306" customFormat="1" ht="24" customHeight="1">
      <c r="B3" s="307" t="s">
        <v>115</v>
      </c>
      <c r="C3" s="220"/>
      <c r="D3" s="411" t="str">
        <f>IF(C3=0,"",VLOOKUP(C3,vlPointcode,2,FALSE))</f>
        <v/>
      </c>
      <c r="E3" s="411"/>
      <c r="F3" s="307" t="s">
        <v>124</v>
      </c>
      <c r="G3" s="412"/>
      <c r="H3" s="412"/>
      <c r="I3" s="301"/>
      <c r="J3" s="301"/>
      <c r="K3" s="301"/>
      <c r="L3" s="301"/>
      <c r="M3" s="301"/>
      <c r="N3" s="301"/>
      <c r="O3" s="301"/>
      <c r="P3" s="302"/>
    </row>
    <row r="4" spans="1:16" ht="18.75" customHeight="1">
      <c r="D4" s="303"/>
      <c r="E4" s="303"/>
      <c r="F4" s="303"/>
      <c r="G4" s="303"/>
      <c r="H4" s="303"/>
      <c r="I4" s="305"/>
      <c r="J4" s="305"/>
      <c r="K4" s="305"/>
      <c r="L4" s="305"/>
      <c r="M4" s="305"/>
      <c r="N4" s="305"/>
      <c r="O4" s="305"/>
    </row>
    <row r="5" spans="1:16" ht="18.75" customHeight="1">
      <c r="B5" s="308"/>
      <c r="C5" s="309" t="str">
        <f>IF(C3=0,"","คะแนนเต็ม")</f>
        <v/>
      </c>
      <c r="D5" s="309" t="str">
        <f>IF(C3=0,"","คะแนนที่ได้")</f>
        <v/>
      </c>
      <c r="F5" s="308"/>
      <c r="G5" s="309" t="str">
        <f>IF(G3=0,"","คะแนนเต็ม")</f>
        <v/>
      </c>
      <c r="H5" s="309" t="str">
        <f>IF(G3=0,"","คะแนนที่ได้")</f>
        <v/>
      </c>
      <c r="I5" s="310"/>
      <c r="J5" s="310"/>
      <c r="K5" s="310"/>
      <c r="L5" s="310"/>
      <c r="M5" s="310"/>
      <c r="N5" s="310"/>
      <c r="O5" s="310"/>
    </row>
    <row r="6" spans="1:16" ht="18.75" customHeight="1">
      <c r="B6" s="308" t="str">
        <f>IF(C3=0,"",IF(ข้อมูล!$D$10="เข้าเรียน","คะแนนการเข้าเรียน","คะแนนการมีปฏิสัมพันธ์"))</f>
        <v/>
      </c>
      <c r="C6" s="311" t="str">
        <f>IF(C3=0,"",ข้อมูล!$E$10)</f>
        <v/>
      </c>
      <c r="D6" s="312" t="str">
        <f>IF(C3=0,"",VLOOKUP(C3,vlPointcode,18,FALSE))</f>
        <v/>
      </c>
      <c r="F6" s="308" t="str">
        <f>IF(G3=0,"",IF(ข้อมูล!$D$10="เข้าเรียน","คะแนนการเข้าเรียน","คะแนนการมีปฏิสัมพันธ์"))</f>
        <v/>
      </c>
      <c r="G6" s="311" t="str">
        <f>IF(G3=0,"",ข้อมูล!$E$10)</f>
        <v/>
      </c>
      <c r="H6" s="312" t="str">
        <f>IF(G3=0,"",VLOOKUP(G3,vlpointname,17,FALSE))</f>
        <v/>
      </c>
      <c r="I6" s="310"/>
      <c r="J6" s="310"/>
      <c r="K6" s="310"/>
      <c r="L6" s="310"/>
      <c r="M6" s="310"/>
      <c r="N6" s="310"/>
      <c r="O6" s="310"/>
    </row>
    <row r="7" spans="1:16" ht="19.5" customHeight="1">
      <c r="B7" s="308" t="str">
        <f>IF(C3=0,"","คะแนนเก็บ")</f>
        <v/>
      </c>
      <c r="C7" s="311" t="str">
        <f>IF(C3=0,"",ข้อมูล!$E$11)</f>
        <v/>
      </c>
      <c r="D7" s="312" t="str">
        <f>IF(C3=0,"",VLOOKUP(C3,vlPointcode,34,FALSE))</f>
        <v/>
      </c>
      <c r="F7" s="308" t="str">
        <f>IF(G3=0,"","คะแนนเก็บ")</f>
        <v/>
      </c>
      <c r="G7" s="311" t="str">
        <f>IF(G3=0,"",ข้อมูล!$E$11)</f>
        <v/>
      </c>
      <c r="H7" s="312" t="str">
        <f>IF(G3=0,"",VLOOKUP(G3,vlpointname,33,FALSE))</f>
        <v/>
      </c>
      <c r="I7" s="310"/>
      <c r="J7" s="310"/>
      <c r="K7" s="310"/>
      <c r="L7" s="310"/>
      <c r="M7" s="310"/>
      <c r="N7" s="310"/>
      <c r="O7" s="310"/>
    </row>
    <row r="8" spans="1:16" ht="19.5" customHeight="1">
      <c r="B8" s="308" t="str">
        <f>IF(C3=0,"","คะแนนสอบปลายภาค")</f>
        <v/>
      </c>
      <c r="C8" s="311" t="str">
        <f>IF(C3=0,"",ข้อมูล!$L$18)</f>
        <v/>
      </c>
      <c r="D8" s="312" t="str">
        <f>IF(C3=0,"",VLOOKUP(C3,vlPointcode,37,FALSE))</f>
        <v/>
      </c>
      <c r="F8" s="308" t="str">
        <f>IF(G3=0,"","คะแนนสอบปลายภาค")</f>
        <v/>
      </c>
      <c r="G8" s="311" t="str">
        <f>IF(G3=0,"",ข้อมูล!$L$18)</f>
        <v/>
      </c>
      <c r="H8" s="312" t="str">
        <f>IF(G3=0,"",VLOOKUP(G3,vlpointname,36,FALSE))</f>
        <v/>
      </c>
      <c r="I8" s="310"/>
      <c r="J8" s="310"/>
      <c r="K8" s="310"/>
      <c r="L8" s="310"/>
      <c r="M8" s="310"/>
      <c r="N8" s="310"/>
      <c r="O8" s="310"/>
    </row>
    <row r="9" spans="1:16" ht="19.5" customHeight="1">
      <c r="B9" s="308" t="str">
        <f>IF(C3=0,"","คะแนนถูกหัก")</f>
        <v/>
      </c>
      <c r="C9" s="311"/>
      <c r="D9" s="312" t="str">
        <f>IF(C3=0,"",VLOOKUP(C3,vldeletecode,13,FALSE))</f>
        <v/>
      </c>
      <c r="F9" s="308" t="str">
        <f>IF(G3=0,"","คะแนนถูกหัก")</f>
        <v/>
      </c>
      <c r="G9" s="311"/>
      <c r="H9" s="312" t="str">
        <f>IF(G3=0,"",VLOOKUP(G3,vldeletename,12,FALSE))</f>
        <v/>
      </c>
      <c r="I9" s="310"/>
      <c r="J9" s="310"/>
      <c r="K9" s="310"/>
      <c r="L9" s="310"/>
      <c r="M9" s="310"/>
      <c r="N9" s="310"/>
      <c r="O9" s="310"/>
    </row>
    <row r="10" spans="1:16" ht="19.5" customHeight="1">
      <c r="B10" s="312" t="str">
        <f>IF(C3=0,"","รวม")</f>
        <v/>
      </c>
      <c r="C10" s="311" t="str">
        <f>IF(C3=0,"",SUM(C6:C9))</f>
        <v/>
      </c>
      <c r="D10" s="312" t="str">
        <f>IF(C3=0,"",VLOOKUP(C3,vlPointcode,38,FALSE))</f>
        <v/>
      </c>
      <c r="F10" s="312" t="str">
        <f>IF(G3=0,"","รวม")</f>
        <v/>
      </c>
      <c r="G10" s="311" t="str">
        <f>IF(G3=0,"",SUM(G6:G8))</f>
        <v/>
      </c>
      <c r="H10" s="312" t="str">
        <f>IF(G3=0,"",VLOOKUP(G3,vlpointname,37,FALSE))</f>
        <v/>
      </c>
      <c r="I10" s="310"/>
      <c r="J10" s="310"/>
      <c r="K10" s="310"/>
      <c r="L10" s="310"/>
      <c r="M10" s="310"/>
      <c r="N10" s="310"/>
      <c r="O10" s="310"/>
    </row>
    <row r="11" spans="1:16" ht="19.5" customHeight="1">
      <c r="B11" s="308" t="str">
        <f>IF(C3=0,"","เกรด (ประมาณการ)")</f>
        <v/>
      </c>
      <c r="C11" s="313" t="str">
        <f>IF(C3=0,"",VLOOKUP(C3,vlPointcode,39,FALSE))</f>
        <v/>
      </c>
      <c r="D11" s="313"/>
      <c r="F11" s="308" t="str">
        <f>IF(G3=0,"","เกรด (ประมาณการ)")</f>
        <v/>
      </c>
      <c r="G11" s="313" t="str">
        <f>IF(G3=0,"",VLOOKUP(G3,vlpointname,38,FALSE))</f>
        <v/>
      </c>
      <c r="H11" s="313"/>
    </row>
    <row r="12" spans="1:16" ht="19.5" customHeight="1"/>
    <row r="13" spans="1:16" ht="19.5" customHeight="1"/>
    <row r="14" spans="1:16" ht="19.5" customHeight="1"/>
    <row r="15" spans="1:16" ht="19.5" customHeight="1"/>
    <row r="16" spans="1:16" ht="19.5" customHeight="1"/>
    <row r="17" ht="19.5" customHeight="1"/>
    <row r="18" ht="19.5" customHeight="1"/>
    <row r="19" ht="19.5" customHeight="1"/>
    <row r="20" ht="19.5" customHeight="1"/>
    <row r="21" ht="19.5" customHeight="1"/>
    <row r="22" ht="19.5" customHeight="1"/>
    <row r="23" ht="19.5" customHeight="1"/>
    <row r="24" ht="19.5" customHeight="1"/>
    <row r="25" ht="19.5" customHeight="1"/>
    <row r="26" ht="19.5" customHeight="1"/>
    <row r="27" ht="19.5" customHeight="1"/>
    <row r="28" ht="19.5" customHeight="1"/>
    <row r="29" ht="19.5" customHeight="1"/>
    <row r="30" ht="19.5" customHeight="1"/>
    <row r="31" ht="19.5" customHeight="1"/>
    <row r="32" ht="19.5" customHeight="1"/>
    <row r="33" ht="19.5" customHeight="1"/>
    <row r="34" ht="19.5" customHeight="1"/>
    <row r="35" ht="19.5" customHeight="1"/>
    <row r="36" ht="19.5" customHeight="1"/>
    <row r="37" ht="19.5" customHeight="1"/>
    <row r="38" ht="19.5" customHeight="1"/>
    <row r="39" ht="19.5" customHeight="1"/>
    <row r="40" ht="19.5" customHeight="1"/>
    <row r="41" ht="19.5" customHeight="1"/>
    <row r="42" ht="19.5" customHeight="1"/>
    <row r="43" ht="19.5" customHeight="1"/>
    <row r="44" ht="19.5" customHeight="1"/>
    <row r="45" ht="19.5" customHeight="1"/>
    <row r="46" ht="19.5" customHeight="1"/>
    <row r="47" ht="19.5" customHeight="1"/>
    <row r="48" ht="19.5" customHeight="1"/>
    <row r="49" ht="19.5" customHeight="1"/>
    <row r="50" ht="19.5" customHeight="1"/>
    <row r="51" ht="19.5" customHeight="1"/>
    <row r="52" ht="19.5" customHeight="1"/>
    <row r="53" ht="19.5" customHeight="1"/>
    <row r="54" ht="19.5" customHeight="1"/>
    <row r="55" ht="19.5" customHeight="1"/>
    <row r="56" ht="19.5" customHeight="1"/>
    <row r="57" ht="19.5" customHeight="1"/>
    <row r="58" ht="19.5" customHeight="1"/>
    <row r="59" ht="19.5" customHeight="1"/>
    <row r="60" ht="19.5" customHeight="1"/>
    <row r="61" ht="19.5" customHeight="1"/>
    <row r="62" ht="19.5" customHeight="1"/>
    <row r="63" ht="19.5" customHeight="1"/>
    <row r="64" ht="19.5" customHeight="1"/>
    <row r="65" ht="19.5" customHeight="1"/>
    <row r="66" ht="19.5" customHeight="1"/>
    <row r="67" ht="19.5" customHeight="1"/>
    <row r="68" ht="19.5" customHeight="1"/>
    <row r="69" ht="19.5" customHeight="1"/>
    <row r="70" ht="19.5" customHeight="1"/>
    <row r="71" ht="19.5" customHeight="1"/>
    <row r="72" ht="19.5" customHeight="1"/>
    <row r="73" ht="21.75" customHeight="1"/>
    <row r="74" ht="19.5" customHeight="1"/>
    <row r="75" ht="19.5" customHeight="1"/>
    <row r="76" ht="21.75" customHeight="1"/>
    <row r="77" ht="21.75" customHeight="1"/>
  </sheetData>
  <sheetProtection algorithmName="SHA-512" hashValue="FDi6sebfchh8RRexuCi8ElqeRLArn2dGlLKeyElsHsEKPpM1KOIhdxdYJnOZl6TmQICeHN/0wZ1KbNatNG0XQw==" saltValue="okb2T6/mawdg1l+9RXXw+A==" spinCount="100000" sheet="1" objects="1" scenarios="1" deleteRows="0" selectLockedCells="1"/>
  <mergeCells count="3">
    <mergeCell ref="D3:E3"/>
    <mergeCell ref="G3:H3"/>
    <mergeCell ref="A1:H1"/>
  </mergeCells>
  <conditionalFormatting sqref="G11">
    <cfRule type="containsText" dxfId="312" priority="10" operator="containsText" text="M">
      <formula>NOT(ISERROR(SEARCH("M",G11)))</formula>
    </cfRule>
    <cfRule type="containsText" dxfId="311" priority="12" operator="containsText" text="F">
      <formula>NOT(ISERROR(SEARCH("F",G11)))</formula>
    </cfRule>
    <cfRule type="notContainsBlanks" dxfId="310" priority="13">
      <formula>LEN(TRIM(G11))&gt;0</formula>
    </cfRule>
  </conditionalFormatting>
  <conditionalFormatting sqref="H10">
    <cfRule type="cellIs" dxfId="309" priority="8" operator="lessThan">
      <formula>$C$10/2</formula>
    </cfRule>
    <cfRule type="cellIs" dxfId="308" priority="9" operator="greaterThan">
      <formula>$C$10/2</formula>
    </cfRule>
  </conditionalFormatting>
  <conditionalFormatting sqref="H8">
    <cfRule type="cellIs" dxfId="307" priority="6" operator="lessThan">
      <formula>$C$8/2</formula>
    </cfRule>
    <cfRule type="cellIs" dxfId="306" priority="7" operator="greaterThan">
      <formula>$C$8/2</formula>
    </cfRule>
  </conditionalFormatting>
  <conditionalFormatting sqref="H7">
    <cfRule type="cellIs" dxfId="305" priority="4" operator="lessThan">
      <formula>$C$7/2</formula>
    </cfRule>
    <cfRule type="cellIs" dxfId="304" priority="5" operator="greaterThan">
      <formula>$C$7/2</formula>
    </cfRule>
  </conditionalFormatting>
  <conditionalFormatting sqref="H6">
    <cfRule type="cellIs" dxfId="303" priority="2" operator="lessThan">
      <formula>$C$6/2</formula>
    </cfRule>
    <cfRule type="cellIs" dxfId="302" priority="3" operator="greaterThan">
      <formula>$C$6/2</formula>
    </cfRule>
  </conditionalFormatting>
  <conditionalFormatting sqref="D6 H6">
    <cfRule type="cellIs" dxfId="301" priority="15" operator="lessThan">
      <formula>$C$6/2</formula>
    </cfRule>
    <cfRule type="cellIs" dxfId="300" priority="16" operator="greaterThan">
      <formula>$C$6/2</formula>
    </cfRule>
  </conditionalFormatting>
  <conditionalFormatting sqref="D7 H7">
    <cfRule type="cellIs" dxfId="299" priority="17" operator="lessThan">
      <formula>$C$7/2</formula>
    </cfRule>
    <cfRule type="cellIs" dxfId="298" priority="18" operator="greaterThan">
      <formula>$C$7/2</formula>
    </cfRule>
  </conditionalFormatting>
  <conditionalFormatting sqref="D8 H8">
    <cfRule type="cellIs" dxfId="297" priority="19" operator="lessThan">
      <formula>$C$8/2</formula>
    </cfRule>
    <cfRule type="cellIs" dxfId="296" priority="20" operator="greaterThan">
      <formula>$C$8/2</formula>
    </cfRule>
  </conditionalFormatting>
  <conditionalFormatting sqref="D10 H10">
    <cfRule type="cellIs" dxfId="295" priority="21" operator="lessThan">
      <formula>$C$10/2</formula>
    </cfRule>
    <cfRule type="cellIs" dxfId="294" priority="22" operator="greaterThan">
      <formula>$C$10/2</formula>
    </cfRule>
  </conditionalFormatting>
  <conditionalFormatting sqref="C11 G11">
    <cfRule type="containsText" dxfId="293" priority="23" operator="containsText" text="M">
      <formula>NOT(ISERROR(SEARCH("M",C11)))</formula>
    </cfRule>
    <cfRule type="containsText" dxfId="292" priority="25" operator="containsText" text="F">
      <formula>NOT(ISERROR(SEARCH("F",C11)))</formula>
    </cfRule>
    <cfRule type="notContainsBlanks" dxfId="291" priority="27">
      <formula>LEN(TRIM(C11))&gt;0</formula>
    </cfRule>
  </conditionalFormatting>
  <pageMargins left="0.6" right="0.31496062992125984" top="0.35433070866141736" bottom="0.61553030303030298" header="0.31496062992125984" footer="0.31496062992125984"/>
  <pageSetup paperSize="9" scale="93" fitToHeight="0" orientation="landscape" r:id="rId1"/>
  <headerFooter>
    <oddFooter>&amp;R&amp;"TH SarabunPSK,Regular"&amp;10©2016 by Bunpod Pijitkamnerd</oddFooter>
  </headerFooter>
  <drawing r:id="rId2"/>
  <picture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1" operator="containsText" id="{A9448FFA-12C2-42ED-8058-1AE638E566D7}">
            <xm:f>NOT(ISERROR(SEARCH("I",G11)))</xm:f>
            <xm:f>"I"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m:sqref>G11</xm:sqref>
        </x14:conditionalFormatting>
        <x14:conditionalFormatting xmlns:xm="http://schemas.microsoft.com/office/excel/2006/main">
          <x14:cfRule type="containsText" priority="24" operator="containsText" id="{C6A64EA2-AEFC-4346-B40E-9A6F06AC003A}">
            <xm:f>NOT(ISERROR(SEARCH("I",C11)))</xm:f>
            <xm:f>"I"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m:sqref>C11 G11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0000000}">
          <x14:formula1>
            <xm:f>ข้อมูลนักศึกษา!$C$5:$C$75</xm:f>
          </x14:formula1>
          <xm:sqref>C3</xm:sqref>
        </x14:dataValidation>
        <x14:dataValidation type="list" allowBlank="1" showInputMessage="1" showErrorMessage="1" xr:uid="{00000000-0002-0000-0400-000001000000}">
          <x14:formula1>
            <xm:f>ข้อมูลนักศึกษา!$D$5:$D$75</xm:f>
          </x14:formula1>
          <xm:sqref>G3:H3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N77"/>
  <sheetViews>
    <sheetView showGridLines="0" zoomScale="89" zoomScaleNormal="89" zoomScalePageLayoutView="12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R16" sqref="AR16"/>
    </sheetView>
  </sheetViews>
  <sheetFormatPr defaultColWidth="9" defaultRowHeight="21"/>
  <cols>
    <col min="1" max="1" width="3.1796875" style="8" customWidth="1"/>
    <col min="2" max="2" width="12.1796875" style="8" customWidth="1"/>
    <col min="3" max="3" width="24.26953125" style="14" customWidth="1"/>
    <col min="4" max="18" width="2.81640625" style="14" customWidth="1"/>
    <col min="19" max="19" width="3.26953125" style="8" customWidth="1"/>
    <col min="20" max="34" width="3.81640625" style="8" customWidth="1"/>
    <col min="35" max="35" width="4.1796875" style="8" hidden="1" customWidth="1"/>
    <col min="36" max="36" width="6.81640625" style="8" hidden="1" customWidth="1"/>
    <col min="37" max="38" width="4.1796875" style="14" hidden="1" customWidth="1"/>
    <col min="39" max="40" width="4.7265625" style="50" hidden="1" customWidth="1"/>
    <col min="41" max="42" width="0" style="14" hidden="1" customWidth="1"/>
    <col min="43" max="16384" width="9" style="14"/>
  </cols>
  <sheetData>
    <row r="1" spans="1:40" s="45" customFormat="1" ht="27">
      <c r="A1" s="445" t="s">
        <v>15</v>
      </c>
      <c r="B1" s="445"/>
      <c r="C1" s="445"/>
      <c r="D1" s="445"/>
      <c r="E1" s="445"/>
      <c r="F1" s="445"/>
      <c r="G1" s="445"/>
      <c r="H1" s="439">
        <f>ข้อมูล!C3</f>
        <v>0</v>
      </c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9"/>
      <c r="AD1" s="439"/>
      <c r="AE1" s="439"/>
      <c r="AF1" s="439"/>
      <c r="AG1" s="53"/>
      <c r="AH1" s="446" t="s">
        <v>11</v>
      </c>
      <c r="AI1" s="446"/>
      <c r="AJ1" s="439">
        <f>ข้อมูล!C4</f>
        <v>0</v>
      </c>
      <c r="AK1" s="439"/>
      <c r="AL1" s="439"/>
      <c r="AM1" s="10">
        <f>COUNTIF(D6:R6, "1")</f>
        <v>0</v>
      </c>
      <c r="AN1" s="11">
        <f>ข้อมูล!J21</f>
        <v>0</v>
      </c>
    </row>
    <row r="2" spans="1:40" s="17" customFormat="1" ht="24">
      <c r="A2" s="440" t="s">
        <v>127</v>
      </c>
      <c r="B2" s="440"/>
      <c r="C2" s="440">
        <f>ข้อมูล!C5</f>
        <v>0</v>
      </c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1" t="s">
        <v>8</v>
      </c>
      <c r="O2" s="441"/>
      <c r="P2" s="441"/>
      <c r="Q2" s="52">
        <f>ข้อมูล!C6</f>
        <v>0</v>
      </c>
      <c r="R2" s="52"/>
      <c r="S2" s="9"/>
      <c r="T2" s="440" t="s">
        <v>111</v>
      </c>
      <c r="U2" s="440"/>
      <c r="V2" s="440"/>
      <c r="W2" s="440">
        <f>ข้อมูล!C7</f>
        <v>0</v>
      </c>
      <c r="X2" s="440"/>
      <c r="Y2" s="9"/>
      <c r="Z2" s="440" t="s">
        <v>10</v>
      </c>
      <c r="AA2" s="440"/>
      <c r="AB2" s="440"/>
      <c r="AC2" s="440">
        <f>ข้อมูล!C8</f>
        <v>0</v>
      </c>
      <c r="AD2" s="440"/>
      <c r="AE2" s="36"/>
      <c r="AF2" s="440" t="s">
        <v>12</v>
      </c>
      <c r="AG2" s="440"/>
      <c r="AH2" s="447">
        <f>ข้อมูล!C9</f>
        <v>0</v>
      </c>
      <c r="AI2" s="447"/>
      <c r="AJ2" s="447"/>
      <c r="AK2" s="447"/>
      <c r="AL2" s="447"/>
      <c r="AM2" s="447"/>
      <c r="AN2" s="447"/>
    </row>
    <row r="3" spans="1:40" s="17" customFormat="1" ht="24">
      <c r="A3" s="442" t="s">
        <v>38</v>
      </c>
      <c r="B3" s="443"/>
      <c r="C3" s="444"/>
      <c r="D3" s="38">
        <f t="shared" ref="D3:R3" si="0">COUNTIF(D7:D75, "&gt;0")</f>
        <v>0</v>
      </c>
      <c r="E3" s="38">
        <f t="shared" si="0"/>
        <v>0</v>
      </c>
      <c r="F3" s="38">
        <f t="shared" si="0"/>
        <v>0</v>
      </c>
      <c r="G3" s="38">
        <f t="shared" si="0"/>
        <v>0</v>
      </c>
      <c r="H3" s="38">
        <f t="shared" si="0"/>
        <v>0</v>
      </c>
      <c r="I3" s="38">
        <f t="shared" si="0"/>
        <v>0</v>
      </c>
      <c r="J3" s="38">
        <f t="shared" si="0"/>
        <v>0</v>
      </c>
      <c r="K3" s="38">
        <f t="shared" si="0"/>
        <v>0</v>
      </c>
      <c r="L3" s="38">
        <f t="shared" si="0"/>
        <v>0</v>
      </c>
      <c r="M3" s="38">
        <f t="shared" si="0"/>
        <v>0</v>
      </c>
      <c r="N3" s="38">
        <f t="shared" si="0"/>
        <v>0</v>
      </c>
      <c r="O3" s="38">
        <f t="shared" si="0"/>
        <v>0</v>
      </c>
      <c r="P3" s="38">
        <f t="shared" si="0"/>
        <v>0</v>
      </c>
      <c r="Q3" s="38">
        <f t="shared" si="0"/>
        <v>0</v>
      </c>
      <c r="R3" s="38">
        <f t="shared" si="0"/>
        <v>0</v>
      </c>
      <c r="S3" s="20"/>
      <c r="T3" s="42">
        <f>COUNTIF(T7:T77, "&gt;0")</f>
        <v>0</v>
      </c>
      <c r="U3" s="42">
        <f t="shared" ref="U3:AH3" si="1">COUNTIF(U7:U77, "&gt;0")</f>
        <v>0</v>
      </c>
      <c r="V3" s="42">
        <f t="shared" si="1"/>
        <v>0</v>
      </c>
      <c r="W3" s="42">
        <f t="shared" si="1"/>
        <v>0</v>
      </c>
      <c r="X3" s="42">
        <f t="shared" si="1"/>
        <v>0</v>
      </c>
      <c r="Y3" s="42">
        <f t="shared" si="1"/>
        <v>0</v>
      </c>
      <c r="Z3" s="42">
        <f t="shared" si="1"/>
        <v>0</v>
      </c>
      <c r="AA3" s="42">
        <f t="shared" si="1"/>
        <v>0</v>
      </c>
      <c r="AB3" s="42">
        <f t="shared" si="1"/>
        <v>0</v>
      </c>
      <c r="AC3" s="42">
        <f t="shared" si="1"/>
        <v>0</v>
      </c>
      <c r="AD3" s="42">
        <f t="shared" si="1"/>
        <v>0</v>
      </c>
      <c r="AE3" s="42">
        <f t="shared" si="1"/>
        <v>0</v>
      </c>
      <c r="AF3" s="42">
        <f t="shared" si="1"/>
        <v>0</v>
      </c>
      <c r="AG3" s="42">
        <f t="shared" si="1"/>
        <v>0</v>
      </c>
      <c r="AH3" s="42">
        <f t="shared" si="1"/>
        <v>0</v>
      </c>
      <c r="AI3" s="12"/>
      <c r="AJ3" s="12"/>
      <c r="AK3" s="12"/>
      <c r="AL3" s="12"/>
      <c r="AM3" s="12"/>
      <c r="AN3" s="12"/>
    </row>
    <row r="4" spans="1:40" s="46" customFormat="1" ht="18.75" customHeight="1">
      <c r="A4" s="427" t="s">
        <v>0</v>
      </c>
      <c r="B4" s="430" t="s">
        <v>126</v>
      </c>
      <c r="C4" s="430" t="s">
        <v>2</v>
      </c>
      <c r="D4" s="433" t="str">
        <f>IF(ข้อมูล!D10=ข้อมูล!I31,"ความเป็นสวนดุสิต (มีวินัย-เข้าเรียน)",ข้อมูล!H21)</f>
        <v>ความเป็นสวนดุสิต (มีวินัย-เข้าเรียน)</v>
      </c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  <c r="R4" s="435"/>
      <c r="S4" s="2">
        <f>ข้อมูล!E10</f>
        <v>0</v>
      </c>
      <c r="T4" s="436" t="s">
        <v>6</v>
      </c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7"/>
      <c r="AG4" s="437"/>
      <c r="AH4" s="438"/>
      <c r="AI4" s="3">
        <f>AK6-S4</f>
        <v>0</v>
      </c>
      <c r="AJ4" s="425" t="s">
        <v>83</v>
      </c>
      <c r="AK4" s="414" t="s">
        <v>6</v>
      </c>
      <c r="AL4" s="416" t="s">
        <v>3</v>
      </c>
      <c r="AM4" s="418" t="s">
        <v>4</v>
      </c>
      <c r="AN4" s="418" t="s">
        <v>5</v>
      </c>
    </row>
    <row r="5" spans="1:40" s="46" customFormat="1" ht="18.75" customHeight="1">
      <c r="A5" s="428"/>
      <c r="B5" s="431"/>
      <c r="C5" s="431"/>
      <c r="D5" s="39">
        <v>1</v>
      </c>
      <c r="E5" s="39">
        <v>2</v>
      </c>
      <c r="F5" s="39">
        <v>3</v>
      </c>
      <c r="G5" s="39">
        <v>4</v>
      </c>
      <c r="H5" s="39">
        <v>5</v>
      </c>
      <c r="I5" s="39">
        <v>6</v>
      </c>
      <c r="J5" s="39">
        <v>7</v>
      </c>
      <c r="K5" s="39">
        <v>8</v>
      </c>
      <c r="L5" s="39">
        <v>9</v>
      </c>
      <c r="M5" s="39">
        <v>10</v>
      </c>
      <c r="N5" s="39">
        <v>11</v>
      </c>
      <c r="O5" s="39">
        <v>12</v>
      </c>
      <c r="P5" s="39">
        <v>13</v>
      </c>
      <c r="Q5" s="39">
        <v>14</v>
      </c>
      <c r="R5" s="40">
        <v>15</v>
      </c>
      <c r="S5" s="421" t="s">
        <v>24</v>
      </c>
      <c r="T5" s="43">
        <v>1</v>
      </c>
      <c r="U5" s="43">
        <v>2</v>
      </c>
      <c r="V5" s="43">
        <v>3</v>
      </c>
      <c r="W5" s="43">
        <v>4</v>
      </c>
      <c r="X5" s="43">
        <v>5</v>
      </c>
      <c r="Y5" s="43">
        <v>6</v>
      </c>
      <c r="Z5" s="43">
        <v>7</v>
      </c>
      <c r="AA5" s="43">
        <v>8</v>
      </c>
      <c r="AB5" s="43">
        <v>9</v>
      </c>
      <c r="AC5" s="43">
        <v>10</v>
      </c>
      <c r="AD5" s="43">
        <v>11</v>
      </c>
      <c r="AE5" s="43">
        <v>12</v>
      </c>
      <c r="AF5" s="43">
        <v>13</v>
      </c>
      <c r="AG5" s="43">
        <v>14</v>
      </c>
      <c r="AH5" s="43">
        <v>15</v>
      </c>
      <c r="AI5" s="423" t="s">
        <v>13</v>
      </c>
      <c r="AJ5" s="426"/>
      <c r="AK5" s="415"/>
      <c r="AL5" s="417"/>
      <c r="AM5" s="419"/>
      <c r="AN5" s="420"/>
    </row>
    <row r="6" spans="1:40" s="46" customFormat="1" ht="18.75" customHeight="1">
      <c r="A6" s="429"/>
      <c r="B6" s="432"/>
      <c r="C6" s="44"/>
      <c r="D6" s="41" t="str">
        <f>IF(ข้อมูล!H3 &lt;&gt;0,1,"")</f>
        <v/>
      </c>
      <c r="E6" s="41" t="str">
        <f>IF(ข้อมูล!H4 &lt;&gt;0,1,"")</f>
        <v/>
      </c>
      <c r="F6" s="41" t="str">
        <f>IF(ข้อมูล!H5&lt;&gt;0,1,"")</f>
        <v/>
      </c>
      <c r="G6" s="41" t="str">
        <f>IF(ข้อมูล!H6 &lt;&gt;0,1,"")</f>
        <v/>
      </c>
      <c r="H6" s="41" t="str">
        <f>IF(ข้อมูล!H7&lt;&gt;0,1,"")</f>
        <v/>
      </c>
      <c r="I6" s="41" t="str">
        <f>IF(ข้อมูล!H8 &lt;&gt;0,1,"")</f>
        <v/>
      </c>
      <c r="J6" s="41" t="str">
        <f>IF(ข้อมูล!H9 &lt;&gt;0,1,"")</f>
        <v/>
      </c>
      <c r="K6" s="41" t="str">
        <f>IF(ข้อมูล!H10 &lt;&gt;0,1,"")</f>
        <v/>
      </c>
      <c r="L6" s="41" t="str">
        <f>IF(ข้อมูล!H11&lt;&gt;0,1,"")</f>
        <v/>
      </c>
      <c r="M6" s="41" t="str">
        <f>IF(ข้อมูล!H12 &lt;&gt;0,1,"")</f>
        <v/>
      </c>
      <c r="N6" s="41" t="str">
        <f>IF(ข้อมูล!H13 &lt;&gt;0,1,"")</f>
        <v/>
      </c>
      <c r="O6" s="41" t="str">
        <f>IF(ข้อมูล!H14 &lt;&gt;0,1,"")</f>
        <v/>
      </c>
      <c r="P6" s="41" t="str">
        <f>IF(ข้อมูล!H15 &lt;&gt;0,1,"")</f>
        <v/>
      </c>
      <c r="Q6" s="41" t="str">
        <f>IF(ข้อมูล!H16 &lt;&gt;0,1,"")</f>
        <v/>
      </c>
      <c r="R6" s="41" t="str">
        <f>IF(ข้อมูล!H17 &lt;&gt;0,1,"")</f>
        <v/>
      </c>
      <c r="S6" s="422"/>
      <c r="T6" s="4">
        <f>ข้อมูล!L3</f>
        <v>0</v>
      </c>
      <c r="U6" s="4">
        <f>ข้อมูล!L4</f>
        <v>0</v>
      </c>
      <c r="V6" s="4">
        <f>ข้อมูล!L5</f>
        <v>0</v>
      </c>
      <c r="W6" s="4">
        <f>ข้อมูล!L6</f>
        <v>0</v>
      </c>
      <c r="X6" s="4">
        <f>ข้อมูล!L7</f>
        <v>0</v>
      </c>
      <c r="Y6" s="4">
        <f>ข้อมูล!L8</f>
        <v>0</v>
      </c>
      <c r="Z6" s="4">
        <f>ข้อมูล!L9</f>
        <v>0</v>
      </c>
      <c r="AA6" s="4">
        <f>ข้อมูล!L10</f>
        <v>0</v>
      </c>
      <c r="AB6" s="4">
        <f>ข้อมูล!L11</f>
        <v>0</v>
      </c>
      <c r="AC6" s="4">
        <f>ข้อมูล!L12</f>
        <v>0</v>
      </c>
      <c r="AD6" s="4">
        <f>ข้อมูล!L13</f>
        <v>0</v>
      </c>
      <c r="AE6" s="4">
        <f>ข้อมูล!L14</f>
        <v>0</v>
      </c>
      <c r="AF6" s="4">
        <f>ข้อมูล!L15</f>
        <v>0</v>
      </c>
      <c r="AG6" s="4">
        <f>ข้อมูล!L16</f>
        <v>0</v>
      </c>
      <c r="AH6" s="4">
        <f>ข้อมูล!L17</f>
        <v>0</v>
      </c>
      <c r="AI6" s="424"/>
      <c r="AJ6" s="33" t="s">
        <v>35</v>
      </c>
      <c r="AK6" s="59">
        <f>ข้อมูล!C10</f>
        <v>0</v>
      </c>
      <c r="AL6" s="4">
        <f>ข้อมูล!C12</f>
        <v>100</v>
      </c>
      <c r="AM6" s="7">
        <f>AK6+AL6</f>
        <v>100</v>
      </c>
      <c r="AN6" s="419"/>
    </row>
    <row r="7" spans="1:40" s="48" customFormat="1" ht="19.5">
      <c r="A7" s="47">
        <v>1</v>
      </c>
      <c r="B7" s="32" t="str">
        <f>IF(ข้อมูลนักศึกษา!C5=0,"",ข้อมูลนักศึกษา!C5)</f>
        <v/>
      </c>
      <c r="C7" s="58" t="str">
        <f>IF(ข้อมูลนักศึกษา!C5=0,"",VLOOKUP(B7,ข้อมูลนักศึกษา!C5:D75,2,FALSE))</f>
        <v/>
      </c>
      <c r="D7" s="32" t="str">
        <f t="array" ref="D7">IF(B7="","",จิตพิสัย!E7)</f>
        <v/>
      </c>
      <c r="E7" s="32" t="str">
        <f t="array" ref="E7">IF(B7="","",จิตพิสัย!F7)</f>
        <v/>
      </c>
      <c r="F7" s="32" t="str">
        <f>IF(B7="","",จิตพิสัย!G7)</f>
        <v/>
      </c>
      <c r="G7" s="32" t="str">
        <f t="array" ref="G7">IF(B7="","",จิตพิสัย!H7)</f>
        <v/>
      </c>
      <c r="H7" s="32" t="str">
        <f t="array" ref="H7">IF(B7="","",จิตพิสัย!I7)</f>
        <v/>
      </c>
      <c r="I7" s="32" t="str">
        <f t="array" ref="I7">IF(B7="","",จิตพิสัย!J7)</f>
        <v/>
      </c>
      <c r="J7" s="32" t="str">
        <f t="array" ref="J7">IF(B7="","",จิตพิสัย!K7)</f>
        <v/>
      </c>
      <c r="K7" s="32" t="str">
        <f t="array" ref="K7">IF(B7="","",จิตพิสัย!L7)</f>
        <v/>
      </c>
      <c r="L7" s="32" t="str">
        <f t="array" ref="L7">IF(B7="","",จิตพิสัย!M7)</f>
        <v/>
      </c>
      <c r="M7" s="32" t="str">
        <f t="array" ref="M7">IF(B7="","",จิตพิสัย!N7)</f>
        <v/>
      </c>
      <c r="N7" s="32" t="str">
        <f t="array" ref="N7">IF(B7="","",จิตพิสัย!O7)</f>
        <v/>
      </c>
      <c r="O7" s="32" t="str">
        <f t="array" ref="O7">IF(B7="","",จิตพิสัย!P7)</f>
        <v/>
      </c>
      <c r="P7" s="32" t="str">
        <f t="array" ref="P7">IF(B7="","",จิตพิสัย!Q7)</f>
        <v/>
      </c>
      <c r="Q7" s="32" t="str">
        <f t="array" ref="Q7">IF(B7="","",จิตพิสัย!R7)</f>
        <v/>
      </c>
      <c r="R7" s="32" t="str">
        <f t="array" ref="R7">IF(B7="","",จิตพิสัย!S7)</f>
        <v/>
      </c>
      <c r="S7" s="54" t="e">
        <f>ROUNDUP(IF(ข้อมูล!D10="เข้าเรียน",((IF(S4&gt;0,(COUNTIF(D7:R7, 1)*10)/(SUM(D6:R6)),0))-หักคะแนน!O4),((IF(S4&gt;0,IF(SUM(D7:R7)&gt;AN1,"10",((SUM(D7:R7)*10)/AN1)),"0"))-หักคะแนน!O4)),1)</f>
        <v>#VALUE!</v>
      </c>
      <c r="T7" s="13" t="str">
        <f>IF(B7="","",IF(T6&gt;0,((งาน1!K4*ข้อมูล!L3)/100),""))</f>
        <v/>
      </c>
      <c r="U7" s="13" t="str">
        <f>IF(B7="","",IF(U6&gt;0,((งาน2!K4*ข้อมูล!L4)/100),""))</f>
        <v/>
      </c>
      <c r="V7" s="13" t="str">
        <f>IF(B7="","",IF(V6&gt;0,((งาน3!K4*ข้อมูล!L5)/100),""))</f>
        <v/>
      </c>
      <c r="W7" s="13" t="str">
        <f>IF(B7="","",IF(W6&gt;0,((งาน4!K4*ข้อมูล!L6)/100),""))</f>
        <v/>
      </c>
      <c r="X7" s="13" t="str">
        <f>IF(B7="","",IF(X6&gt;0,((งาน5!K4*ข้อมูล!L7)/100),""))</f>
        <v/>
      </c>
      <c r="Y7" s="13" t="str">
        <f>IF(B7="","",IF(Y6&gt;0,((งาน6!K4*ข้อมูล!L8)/100),""))</f>
        <v/>
      </c>
      <c r="Z7" s="13" t="str">
        <f>IF(B7="","",IF(Z6&gt;0,((งาน7!K4*ข้อมูล!L9)/100),""))</f>
        <v/>
      </c>
      <c r="AA7" s="13" t="str">
        <f>IF(B7="","",IF(AA6&gt;0,((งาน8!K4*ข้อมูล!L10)/100),""))</f>
        <v/>
      </c>
      <c r="AB7" s="13" t="str">
        <f>IF(B7="","",IF(AB6&gt;0,((งาน9!K4*ข้อมูล!L11)/100),""))</f>
        <v/>
      </c>
      <c r="AC7" s="13" t="str">
        <f>IF(B7="","",IF(AC6&gt;0,((งาน10!K4*ข้อมูล!L12)/100),""))</f>
        <v/>
      </c>
      <c r="AD7" s="13" t="str">
        <f>IF(B7="","",IF(AD6&gt;0,((งาน11!K4*ข้อมูล!L13)/100),""))</f>
        <v/>
      </c>
      <c r="AE7" s="13" t="str">
        <f>IF(B7="","",IF(AE6&gt;0,((งาน12!K4*ข้อมูล!L14)/100),""))</f>
        <v/>
      </c>
      <c r="AF7" s="13" t="str">
        <f>IF(B7="","",IF(AF6&gt;0,((งาน13!K4*ข้อมูล!L15)/100),""))</f>
        <v/>
      </c>
      <c r="AG7" s="13" t="str">
        <f>IF(B7="","",IF(AG6&gt;0,((งาน14!K4*ข้อมูล!L16)/100),""))</f>
        <v/>
      </c>
      <c r="AH7" s="13" t="str">
        <f>IF(B7="","",IF(ข้อมูล!K17="Term Project",IF(AH6&gt;0,(('Term Project'!K4*ข้อมูล!L17)/100),""),IF(AH6&gt;0,((QUIZ!V4*แจ้งคะแนน!AH6)/100),"")))</f>
        <v/>
      </c>
      <c r="AI7" s="55" t="str">
        <f>IF(B7="","",ROUNDUP((SUM(T7:AH7)*AI4)/SUM(T6:AH6),1))</f>
        <v/>
      </c>
      <c r="AJ7" s="56"/>
      <c r="AK7" s="60" t="str">
        <f t="shared" ref="AK7:AK70" si="2">IF(B7="","",ROUNDUP((S7+AI7),1))</f>
        <v/>
      </c>
      <c r="AL7" s="6" t="str">
        <f>IF(B7="","",Final!L4)</f>
        <v/>
      </c>
      <c r="AM7" s="57" t="str">
        <f t="shared" ref="AM7:AM70" si="3">IF(B7="","",ROUNDUP((AK7+AL7),1))</f>
        <v/>
      </c>
      <c r="AN7" s="57" t="str">
        <f t="array" ref="AN7">IF(B7="","",IF(COUNTA(C7)&lt;1,"0",IF(AL7="M","M",IF(AJ7="I","I",IF(AJ7="W","W",IF(AM7&lt;50,"F",IF(AM7&lt;=54.9,"D",IF(AM7&lt;=59.9,"D+",IF(AM7&lt;=69.9,"C",IF(AM7&lt;=74.9,"C+",IF(AM7&lt;=84.9,"B",IF(AM7&lt;=89.9,"B+",IF(AM7&gt;=90,"A")))))))))))))</f>
        <v/>
      </c>
    </row>
    <row r="8" spans="1:40" s="48" customFormat="1" ht="19.5">
      <c r="A8" s="47">
        <v>2</v>
      </c>
      <c r="B8" s="32" t="str">
        <f>IF(ข้อมูลนักศึกษา!C6=0,"",ข้อมูลนักศึกษา!C6)</f>
        <v/>
      </c>
      <c r="C8" s="58" t="str">
        <f>IF(ข้อมูลนักศึกษา!C6=0,"",VLOOKUP(B8,ข้อมูลนักศึกษา!C6:D76,2,FALSE))</f>
        <v/>
      </c>
      <c r="D8" s="32" t="str">
        <f t="array" ref="D8">IF(B8="","",จิตพิสัย!E8)</f>
        <v/>
      </c>
      <c r="E8" s="32" t="str">
        <f t="array" ref="E8">IF(B8="","",จิตพิสัย!F8)</f>
        <v/>
      </c>
      <c r="F8" s="32" t="str">
        <f>IF(B8="","",จิตพิสัย!G8)</f>
        <v/>
      </c>
      <c r="G8" s="32" t="str">
        <f t="array" ref="G8">IF(B8="","",จิตพิสัย!H8)</f>
        <v/>
      </c>
      <c r="H8" s="32" t="str">
        <f t="array" ref="H8">IF(B8="","",จิตพิสัย!I8)</f>
        <v/>
      </c>
      <c r="I8" s="32" t="str">
        <f t="array" ref="I8">IF(B8="","",จิตพิสัย!J8)</f>
        <v/>
      </c>
      <c r="J8" s="32" t="str">
        <f t="array" ref="J8">IF(B8="","",จิตพิสัย!K8)</f>
        <v/>
      </c>
      <c r="K8" s="32" t="str">
        <f t="array" ref="K8">IF(B8="","",จิตพิสัย!L8)</f>
        <v/>
      </c>
      <c r="L8" s="32" t="str">
        <f t="array" ref="L8">IF(B8="","",จิตพิสัย!M8)</f>
        <v/>
      </c>
      <c r="M8" s="32" t="str">
        <f t="array" ref="M8">IF(B8="","",จิตพิสัย!N8)</f>
        <v/>
      </c>
      <c r="N8" s="32" t="str">
        <f t="array" ref="N8">IF(B8="","",จิตพิสัย!O8)</f>
        <v/>
      </c>
      <c r="O8" s="32" t="str">
        <f t="array" ref="O8">IF(B8="","",จิตพิสัย!P8)</f>
        <v/>
      </c>
      <c r="P8" s="32" t="str">
        <f t="array" ref="P8">IF(B8="","",จิตพิสัย!Q8)</f>
        <v/>
      </c>
      <c r="Q8" s="32" t="str">
        <f t="array" ref="Q8">IF(B8="","",จิตพิสัย!R8)</f>
        <v/>
      </c>
      <c r="R8" s="32" t="str">
        <f t="array" ref="R8">IF(B8="","",จิตพิสัย!S8)</f>
        <v/>
      </c>
      <c r="S8" s="54" t="e">
        <f>ROUNDUP(IF(ข้อมูล!D10="เข้าเรียน",((IF(S4&gt;0,(COUNTIF(D8:R8, 1)*10)/(SUM(D6:R6)),0))-หักคะแนน!O5),((IF(S4&gt;0,IF(SUM(D8:R8)&gt;AN1,"10",((SUM(D8:R8)*10)/AN1)),"0"))-หักคะแนน!O5)),1)</f>
        <v>#VALUE!</v>
      </c>
      <c r="T8" s="13" t="str">
        <f>IF(B8="","",IF(T6&gt;0,((งาน1!K5*ข้อมูล!L3)/100),""))</f>
        <v/>
      </c>
      <c r="U8" s="13" t="str">
        <f>IF(B8="","",IF(U6&gt;0,((งาน2!K5*ข้อมูล!L4)/100),""))</f>
        <v/>
      </c>
      <c r="V8" s="13" t="str">
        <f>IF(B8="","",IF(V6&gt;0,((งาน3!K5*ข้อมูล!L5)/100),""))</f>
        <v/>
      </c>
      <c r="W8" s="13" t="str">
        <f>IF(B8="","",IF(W6&gt;0,((งาน4!K5*ข้อมูล!L6)/100),""))</f>
        <v/>
      </c>
      <c r="X8" s="13" t="str">
        <f>IF(B8="","",IF(X6&gt;0,((งาน5!K5*ข้อมูล!L7)/100),""))</f>
        <v/>
      </c>
      <c r="Y8" s="13" t="str">
        <f>IF(B8="","",IF(Y6&gt;0,((งาน6!K5*ข้อมูล!L8)/100),""))</f>
        <v/>
      </c>
      <c r="Z8" s="13" t="str">
        <f>IF(B8="","",IF(Z6&gt;0,((งาน7!K5*ข้อมูล!L9)/100),""))</f>
        <v/>
      </c>
      <c r="AA8" s="13" t="str">
        <f>IF(B8="","",IF(AA6&gt;0,((งาน8!K5*ข้อมูล!L10)/100),""))</f>
        <v/>
      </c>
      <c r="AB8" s="13" t="str">
        <f>IF(B8="","",IF(AB6&gt;0,((งาน9!K5*ข้อมูล!L11)/100),""))</f>
        <v/>
      </c>
      <c r="AC8" s="13" t="str">
        <f>IF(B8="","",IF(AC6&gt;0,((งาน10!K5*ข้อมูล!L12)/100),""))</f>
        <v/>
      </c>
      <c r="AD8" s="13" t="str">
        <f>IF(B8="","",IF(AD6&gt;0,((งาน11!K5*ข้อมูล!L13)/100),""))</f>
        <v/>
      </c>
      <c r="AE8" s="13" t="str">
        <f>IF(B8="","",IF(AE6&gt;0,((งาน12!K5*ข้อมูล!L14)/100),""))</f>
        <v/>
      </c>
      <c r="AF8" s="13" t="str">
        <f>IF(B8="","",IF(AF6&gt;0,((งาน13!K5*ข้อมูล!L15)/100),""))</f>
        <v/>
      </c>
      <c r="AG8" s="13" t="str">
        <f>IF(B8="","",IF(AG6&gt;0,((งาน14!K5*ข้อมูล!L16)/100),""))</f>
        <v/>
      </c>
      <c r="AH8" s="13" t="str">
        <f>IF(B8="","",IF(ข้อมูล!K17="Term Project",IF(AH6&gt;0,(('Term Project'!K5*ข้อมูล!L17)/100),""),IF(AH6&gt;0,((QUIZ!V5*แจ้งคะแนน!AH6)/100),"")))</f>
        <v/>
      </c>
      <c r="AI8" s="55" t="str">
        <f>IF(B8="","",ROUNDUP((SUM(T8:AH8)*AI4)/SUM(T6:AH6),1))</f>
        <v/>
      </c>
      <c r="AJ8" s="56"/>
      <c r="AK8" s="60" t="str">
        <f t="shared" si="2"/>
        <v/>
      </c>
      <c r="AL8" s="6" t="str">
        <f>IF(B8="","",Final!L5)</f>
        <v/>
      </c>
      <c r="AM8" s="57" t="str">
        <f t="shared" si="3"/>
        <v/>
      </c>
      <c r="AN8" s="57" t="str">
        <f t="array" ref="AN8">IF(B8="","",IF(COUNTA(C8)&lt;1,"0",IF(AL8="M","M",IF(AJ8="I","I",IF(AJ8="W","W",IF(AM8&lt;50,"F",IF(AM8&lt;=54.9,"D",IF(AM8&lt;=59.9,"D+",IF(AM8&lt;=69.9,"C",IF(AM8&lt;=74.9,"C+",IF(AM8&lt;=84.9,"B",IF(AM8&lt;=89.9,"B+",IF(AM8&gt;=90,"A")))))))))))))</f>
        <v/>
      </c>
    </row>
    <row r="9" spans="1:40" s="48" customFormat="1" ht="19.5">
      <c r="A9" s="47">
        <v>3</v>
      </c>
      <c r="B9" s="32" t="str">
        <f>IF(ข้อมูลนักศึกษา!C7=0,"",ข้อมูลนักศึกษา!C7)</f>
        <v/>
      </c>
      <c r="C9" s="58" t="str">
        <f>IF(ข้อมูลนักศึกษา!C7=0,"",VLOOKUP(B9,ข้อมูลนักศึกษา!C7:D77,2,FALSE))</f>
        <v/>
      </c>
      <c r="D9" s="32" t="str">
        <f t="array" ref="D9">IF(B9="","",จิตพิสัย!E9)</f>
        <v/>
      </c>
      <c r="E9" s="32" t="str">
        <f t="array" ref="E9">IF(B9="","",จิตพิสัย!F9)</f>
        <v/>
      </c>
      <c r="F9" s="32" t="str">
        <f>IF(B9="","",จิตพิสัย!G9)</f>
        <v/>
      </c>
      <c r="G9" s="32" t="str">
        <f t="array" ref="G9">IF(B9="","",จิตพิสัย!H9)</f>
        <v/>
      </c>
      <c r="H9" s="32" t="str">
        <f t="array" ref="H9">IF(B9="","",จิตพิสัย!I9)</f>
        <v/>
      </c>
      <c r="I9" s="32" t="str">
        <f t="array" ref="I9">IF(B9="","",จิตพิสัย!J9)</f>
        <v/>
      </c>
      <c r="J9" s="32" t="str">
        <f t="array" ref="J9">IF(B9="","",จิตพิสัย!K9)</f>
        <v/>
      </c>
      <c r="K9" s="32" t="str">
        <f t="array" ref="K9">IF(B9="","",จิตพิสัย!L9)</f>
        <v/>
      </c>
      <c r="L9" s="32" t="str">
        <f t="array" ref="L9">IF(B9="","",จิตพิสัย!M9)</f>
        <v/>
      </c>
      <c r="M9" s="32" t="str">
        <f t="array" ref="M9">IF(B9="","",จิตพิสัย!N9)</f>
        <v/>
      </c>
      <c r="N9" s="32" t="str">
        <f t="array" ref="N9">IF(B9="","",จิตพิสัย!O9)</f>
        <v/>
      </c>
      <c r="O9" s="32" t="str">
        <f t="array" ref="O9">IF(B9="","",จิตพิสัย!P9)</f>
        <v/>
      </c>
      <c r="P9" s="32" t="str">
        <f t="array" ref="P9">IF(B9="","",จิตพิสัย!Q9)</f>
        <v/>
      </c>
      <c r="Q9" s="32" t="str">
        <f t="array" ref="Q9">IF(B9="","",จิตพิสัย!R9)</f>
        <v/>
      </c>
      <c r="R9" s="32" t="str">
        <f t="array" ref="R9">IF(B9="","",จิตพิสัย!S9)</f>
        <v/>
      </c>
      <c r="S9" s="54" t="e">
        <f>ROUNDUP(IF(ข้อมูล!D10="เข้าเรียน",((IF(S4&gt;0,(COUNTIF(D9:R9, 1)*10)/(SUM(D6:R6)),0))-หักคะแนน!O6),((IF(S4&gt;0,IF(SUM(D9:R9)&gt;AN1,"10",((SUM(D9:R9)*10)/AN1)),"0"))-หักคะแนน!O6)),1)</f>
        <v>#VALUE!</v>
      </c>
      <c r="T9" s="13" t="str">
        <f>IF(B9="","",IF(T6&gt;0,((งาน1!K6*ข้อมูล!L3)/100),""))</f>
        <v/>
      </c>
      <c r="U9" s="13" t="str">
        <f>IF(B9="","",IF(U6&gt;0,((งาน2!K6*ข้อมูล!L4)/100),""))</f>
        <v/>
      </c>
      <c r="V9" s="13" t="str">
        <f>IF(B9="","",IF(V6&gt;0,((งาน3!K6*ข้อมูล!L5)/100),""))</f>
        <v/>
      </c>
      <c r="W9" s="13" t="str">
        <f>IF(B9="","",IF(W6&gt;0,((งาน4!K6*ข้อมูล!L6)/100),""))</f>
        <v/>
      </c>
      <c r="X9" s="13" t="str">
        <f>IF(B9="","",IF(X6&gt;0,((งาน5!K6*ข้อมูล!L7)/100),""))</f>
        <v/>
      </c>
      <c r="Y9" s="13" t="str">
        <f>IF(B9="","",IF(Y6&gt;0,((งาน6!K6*ข้อมูล!L8)/100),""))</f>
        <v/>
      </c>
      <c r="Z9" s="13" t="str">
        <f>IF(B9="","",IF(Z6&gt;0,((งาน7!K6*ข้อมูล!L9)/100),""))</f>
        <v/>
      </c>
      <c r="AA9" s="13" t="str">
        <f>IF(B9="","",IF(AA6&gt;0,((งาน8!K6*ข้อมูล!L10)/100),""))</f>
        <v/>
      </c>
      <c r="AB9" s="13" t="str">
        <f>IF(B9="","",IF(AB6&gt;0,((งาน9!K6*ข้อมูล!L11)/100),""))</f>
        <v/>
      </c>
      <c r="AC9" s="13" t="str">
        <f>IF(B9="","",IF(AC6&gt;0,((งาน10!K6*ข้อมูล!L12)/100),""))</f>
        <v/>
      </c>
      <c r="AD9" s="13" t="str">
        <f>IF(B9="","",IF(AD6&gt;0,((งาน11!K6*ข้อมูล!L13)/100),""))</f>
        <v/>
      </c>
      <c r="AE9" s="13" t="str">
        <f>IF(B9="","",IF(AE6&gt;0,((งาน12!K6*ข้อมูล!L14)/100),""))</f>
        <v/>
      </c>
      <c r="AF9" s="13" t="str">
        <f>IF(B9="","",IF(AF6&gt;0,((งาน13!K6*ข้อมูล!L15)/100),""))</f>
        <v/>
      </c>
      <c r="AG9" s="13" t="str">
        <f>IF(B9="","",IF(AG6&gt;0,((งาน14!K6*ข้อมูล!L16)/100),""))</f>
        <v/>
      </c>
      <c r="AH9" s="13" t="str">
        <f>IF(B9="","",IF(ข้อมูล!K17="Term Project",IF(AH6&gt;0,(('Term Project'!K6*ข้อมูล!L17)/100),""),IF(AH6&gt;0,((QUIZ!V6*แจ้งคะแนน!AH6)/100),"")))</f>
        <v/>
      </c>
      <c r="AI9" s="55" t="str">
        <f>IF(B9="","",ROUNDUP((SUM(T9:AH9)*AI4)/SUM(T6:AH6),1))</f>
        <v/>
      </c>
      <c r="AJ9" s="56"/>
      <c r="AK9" s="60" t="str">
        <f t="shared" si="2"/>
        <v/>
      </c>
      <c r="AL9" s="6" t="str">
        <f>IF(B9="","",Final!L6)</f>
        <v/>
      </c>
      <c r="AM9" s="57" t="str">
        <f t="shared" si="3"/>
        <v/>
      </c>
      <c r="AN9" s="57" t="str">
        <f t="array" ref="AN9">IF(B9="","",IF(COUNTA(C9)&lt;1,"0",IF(AL9="M","M",IF(AJ9="I","I",IF(AJ9="W","W",IF(AM9&lt;50,"F",IF(AM9&lt;=54.9,"D",IF(AM9&lt;=59.9,"D+",IF(AM9&lt;=69.9,"C",IF(AM9&lt;=74.9,"C+",IF(AM9&lt;=84.9,"B",IF(AM9&lt;=89.9,"B+",IF(AM9&gt;=90,"A")))))))))))))</f>
        <v/>
      </c>
    </row>
    <row r="10" spans="1:40" s="48" customFormat="1" ht="19.5">
      <c r="A10" s="47">
        <v>4</v>
      </c>
      <c r="B10" s="32" t="str">
        <f>IF(ข้อมูลนักศึกษา!C8=0,"",ข้อมูลนักศึกษา!C8)</f>
        <v/>
      </c>
      <c r="C10" s="58" t="str">
        <f>IF(ข้อมูลนักศึกษา!C8=0,"",VLOOKUP(B10,ข้อมูลนักศึกษา!C8:D78,2,FALSE))</f>
        <v/>
      </c>
      <c r="D10" s="32" t="str">
        <f t="array" ref="D10">IF(B10="","",จิตพิสัย!E10)</f>
        <v/>
      </c>
      <c r="E10" s="32" t="str">
        <f t="array" ref="E10">IF(B10="","",จิตพิสัย!F10)</f>
        <v/>
      </c>
      <c r="F10" s="32" t="str">
        <f>IF(B10="","",จิตพิสัย!G10)</f>
        <v/>
      </c>
      <c r="G10" s="32" t="str">
        <f t="array" ref="G10">IF(B10="","",จิตพิสัย!H10)</f>
        <v/>
      </c>
      <c r="H10" s="32" t="str">
        <f t="array" ref="H10">IF(B10="","",จิตพิสัย!I10)</f>
        <v/>
      </c>
      <c r="I10" s="32" t="str">
        <f t="array" ref="I10">IF(B10="","",จิตพิสัย!J10)</f>
        <v/>
      </c>
      <c r="J10" s="32" t="str">
        <f t="array" ref="J10">IF(B10="","",จิตพิสัย!K10)</f>
        <v/>
      </c>
      <c r="K10" s="32" t="str">
        <f t="array" ref="K10">IF(B10="","",จิตพิสัย!L10)</f>
        <v/>
      </c>
      <c r="L10" s="32" t="str">
        <f t="array" ref="L10">IF(B10="","",จิตพิสัย!M10)</f>
        <v/>
      </c>
      <c r="M10" s="32" t="str">
        <f t="array" ref="M10">IF(B10="","",จิตพิสัย!N10)</f>
        <v/>
      </c>
      <c r="N10" s="32" t="str">
        <f t="array" ref="N10">IF(B10="","",จิตพิสัย!O10)</f>
        <v/>
      </c>
      <c r="O10" s="32" t="str">
        <f t="array" ref="O10">IF(B10="","",จิตพิสัย!P10)</f>
        <v/>
      </c>
      <c r="P10" s="32" t="str">
        <f t="array" ref="P10">IF(B10="","",จิตพิสัย!Q10)</f>
        <v/>
      </c>
      <c r="Q10" s="32" t="str">
        <f t="array" ref="Q10">IF(B10="","",จิตพิสัย!R10)</f>
        <v/>
      </c>
      <c r="R10" s="32" t="str">
        <f t="array" ref="R10">IF(B10="","",จิตพิสัย!S10)</f>
        <v/>
      </c>
      <c r="S10" s="54" t="e">
        <f>ROUNDUP(IF(ข้อมูล!D10="เข้าเรียน",((IF(S4&gt;0,(COUNTIF(D10:R10, 1)*10)/(SUM(D6:R6)),0))-หักคะแนน!O7),((IF(S4&gt;0,IF(SUM(D10:R10)&gt;AN1,"10",((SUM(D10:R10)*10)/AN1)),"0"))-หักคะแนน!O7)),1)</f>
        <v>#VALUE!</v>
      </c>
      <c r="T10" s="13" t="str">
        <f>IF(B10="","",IF(T6&gt;0,((งาน1!K7*ข้อมูล!L3)/100),""))</f>
        <v/>
      </c>
      <c r="U10" s="13" t="str">
        <f>IF(B10="","",IF(U6&gt;0,((งาน2!K7*ข้อมูล!L4)/100),""))</f>
        <v/>
      </c>
      <c r="V10" s="13" t="str">
        <f>IF(B10="","",IF(V6&gt;0,((งาน3!K7*ข้อมูล!L5)/100),""))</f>
        <v/>
      </c>
      <c r="W10" s="13" t="str">
        <f>IF(B10="","",IF(W6&gt;0,((งาน4!K7*ข้อมูล!L6)/100),""))</f>
        <v/>
      </c>
      <c r="X10" s="13" t="str">
        <f>IF(B10="","",IF(X6&gt;0,((งาน5!K7*ข้อมูล!L7)/100),""))</f>
        <v/>
      </c>
      <c r="Y10" s="13" t="str">
        <f>IF(B10="","",IF(Y6&gt;0,((งาน6!K7*ข้อมูล!L8)/100),""))</f>
        <v/>
      </c>
      <c r="Z10" s="13" t="str">
        <f>IF(B10="","",IF(Z6&gt;0,((งาน7!K7*ข้อมูล!L9)/100),""))</f>
        <v/>
      </c>
      <c r="AA10" s="13" t="str">
        <f>IF(B10="","",IF(AA6&gt;0,((งาน8!K7*ข้อมูล!L10)/100),""))</f>
        <v/>
      </c>
      <c r="AB10" s="13" t="str">
        <f>IF(B10="","",IF(AB6&gt;0,((งาน9!K7*ข้อมูล!L11)/100),""))</f>
        <v/>
      </c>
      <c r="AC10" s="13" t="str">
        <f>IF(B10="","",IF(AC6&gt;0,((งาน10!K7*ข้อมูล!L12)/100),""))</f>
        <v/>
      </c>
      <c r="AD10" s="13" t="str">
        <f>IF(B10="","",IF(AD6&gt;0,((งาน11!K7*ข้อมูล!L13)/100),""))</f>
        <v/>
      </c>
      <c r="AE10" s="13" t="str">
        <f>IF(B10="","",IF(AE6&gt;0,((งาน12!K7*ข้อมูล!L14)/100),""))</f>
        <v/>
      </c>
      <c r="AF10" s="13" t="str">
        <f>IF(B10="","",IF(AF6&gt;0,((งาน13!K7*ข้อมูล!L15)/100),""))</f>
        <v/>
      </c>
      <c r="AG10" s="13" t="str">
        <f>IF(B10="","",IF(AG6&gt;0,((งาน14!K7*ข้อมูล!L16)/100),""))</f>
        <v/>
      </c>
      <c r="AH10" s="13" t="str">
        <f>IF(B10="","",IF(ข้อมูล!K17="Term Project",IF(AH6&gt;0,(('Term Project'!K7*ข้อมูล!L17)/100),""),IF(AH6&gt;0,((QUIZ!V7*แจ้งคะแนน!AH6)/100),"")))</f>
        <v/>
      </c>
      <c r="AI10" s="55" t="str">
        <f>IF(B10="","",ROUNDUP((SUM(T10:AH10)*AI4)/SUM(T6:AH6),1))</f>
        <v/>
      </c>
      <c r="AJ10" s="56"/>
      <c r="AK10" s="60" t="str">
        <f t="shared" si="2"/>
        <v/>
      </c>
      <c r="AL10" s="6" t="str">
        <f>IF(B10="","",Final!L7)</f>
        <v/>
      </c>
      <c r="AM10" s="57" t="str">
        <f t="shared" si="3"/>
        <v/>
      </c>
      <c r="AN10" s="57" t="str">
        <f t="array" ref="AN10">IF(B10="","",IF(COUNTA(C10)&lt;1,"0",IF(AL10="M","M",IF(AJ10="I","I",IF(AJ10="W","W",IF(AM10&lt;50,"F",IF(AM10&lt;=54.9,"D",IF(AM10&lt;=59.9,"D+",IF(AM10&lt;=69.9,"C",IF(AM10&lt;=74.9,"C+",IF(AM10&lt;=84.9,"B",IF(AM10&lt;=89.9,"B+",IF(AM10&gt;=90,"A")))))))))))))</f>
        <v/>
      </c>
    </row>
    <row r="11" spans="1:40" s="48" customFormat="1" ht="19.5">
      <c r="A11" s="47">
        <v>5</v>
      </c>
      <c r="B11" s="32" t="str">
        <f>IF(ข้อมูลนักศึกษา!C9=0,"",ข้อมูลนักศึกษา!C9)</f>
        <v/>
      </c>
      <c r="C11" s="58" t="str">
        <f>IF(ข้อมูลนักศึกษา!C9=0,"",VLOOKUP(B11,ข้อมูลนักศึกษา!C9:D79,2,FALSE))</f>
        <v/>
      </c>
      <c r="D11" s="32" t="str">
        <f t="array" ref="D11">IF(B11="","",จิตพิสัย!E11)</f>
        <v/>
      </c>
      <c r="E11" s="32" t="str">
        <f t="array" ref="E11">IF(B11="","",จิตพิสัย!F11)</f>
        <v/>
      </c>
      <c r="F11" s="32" t="str">
        <f>IF(B11="","",จิตพิสัย!G11)</f>
        <v/>
      </c>
      <c r="G11" s="32" t="str">
        <f t="array" ref="G11">IF(B11="","",จิตพิสัย!H11)</f>
        <v/>
      </c>
      <c r="H11" s="32" t="str">
        <f t="array" ref="H11">IF(B11="","",จิตพิสัย!I11)</f>
        <v/>
      </c>
      <c r="I11" s="32" t="str">
        <f t="array" ref="I11">IF(B11="","",จิตพิสัย!J11)</f>
        <v/>
      </c>
      <c r="J11" s="32" t="str">
        <f t="array" ref="J11">IF(B11="","",จิตพิสัย!K11)</f>
        <v/>
      </c>
      <c r="K11" s="32" t="str">
        <f t="array" ref="K11">IF(B11="","",จิตพิสัย!L11)</f>
        <v/>
      </c>
      <c r="L11" s="32" t="str">
        <f t="array" ref="L11">IF(B11="","",จิตพิสัย!M11)</f>
        <v/>
      </c>
      <c r="M11" s="32" t="str">
        <f t="array" ref="M11">IF(B11="","",จิตพิสัย!N11)</f>
        <v/>
      </c>
      <c r="N11" s="32" t="str">
        <f t="array" ref="N11">IF(B11="","",จิตพิสัย!O11)</f>
        <v/>
      </c>
      <c r="O11" s="32" t="str">
        <f t="array" ref="O11">IF(B11="","",จิตพิสัย!P11)</f>
        <v/>
      </c>
      <c r="P11" s="32" t="str">
        <f t="array" ref="P11">IF(B11="","",จิตพิสัย!Q11)</f>
        <v/>
      </c>
      <c r="Q11" s="32" t="str">
        <f t="array" ref="Q11">IF(B11="","",จิตพิสัย!R11)</f>
        <v/>
      </c>
      <c r="R11" s="32" t="str">
        <f t="array" ref="R11">IF(B11="","",จิตพิสัย!S11)</f>
        <v/>
      </c>
      <c r="S11" s="54" t="e">
        <f>ROUNDUP(IF(ข้อมูล!D10="เข้าเรียน",((IF(S4&gt;0,(COUNTIF(D11:R11, 1)*10)/(SUM(D6:R6)),0))-หักคะแนน!O8),((IF(S4&gt;0,IF(SUM(D11:R11)&gt;AN1,"10",((SUM(D11:R11)*10)/AN1)),"0"))-หักคะแนน!O8)),1)</f>
        <v>#VALUE!</v>
      </c>
      <c r="T11" s="13" t="str">
        <f>IF(B11="","",IF(T6&gt;0,((งาน1!K8*ข้อมูล!L3)/100),""))</f>
        <v/>
      </c>
      <c r="U11" s="13" t="str">
        <f>IF(B11="","",IF(U6&gt;0,((งาน2!K8*ข้อมูล!L4)/100),""))</f>
        <v/>
      </c>
      <c r="V11" s="13" t="str">
        <f>IF(B11="","",IF(V6&gt;0,((งาน3!K8*ข้อมูล!L5)/100),""))</f>
        <v/>
      </c>
      <c r="W11" s="13" t="str">
        <f>IF(B11="","",IF(W6&gt;0,((งาน4!K8*ข้อมูล!L6)/100),""))</f>
        <v/>
      </c>
      <c r="X11" s="13" t="str">
        <f>IF(B11="","",IF(X6&gt;0,((งาน5!K8*ข้อมูล!L7)/100),""))</f>
        <v/>
      </c>
      <c r="Y11" s="13" t="str">
        <f>IF(B11="","",IF(Y6&gt;0,((งาน6!K8*ข้อมูล!L8)/100),""))</f>
        <v/>
      </c>
      <c r="Z11" s="13" t="str">
        <f>IF(B11="","",IF(Z6&gt;0,((งาน7!K8*ข้อมูล!L9)/100),""))</f>
        <v/>
      </c>
      <c r="AA11" s="13" t="str">
        <f>IF(B11="","",IF(AA6&gt;0,((งาน8!K8*ข้อมูล!L10)/100),""))</f>
        <v/>
      </c>
      <c r="AB11" s="13" t="str">
        <f>IF(B11="","",IF(AB6&gt;0,((งาน9!K8*ข้อมูล!L11)/100),""))</f>
        <v/>
      </c>
      <c r="AC11" s="13" t="str">
        <f>IF(B11="","",IF(AC6&gt;0,((งาน10!K8*ข้อมูล!L12)/100),""))</f>
        <v/>
      </c>
      <c r="AD11" s="13" t="str">
        <f>IF(B11="","",IF(AD6&gt;0,((งาน11!K8*ข้อมูล!L13)/100),""))</f>
        <v/>
      </c>
      <c r="AE11" s="13" t="str">
        <f>IF(B11="","",IF(AE6&gt;0,((งาน12!K8*ข้อมูล!L14)/100),""))</f>
        <v/>
      </c>
      <c r="AF11" s="13" t="str">
        <f>IF(B11="","",IF(AF6&gt;0,((งาน13!K8*ข้อมูล!L15)/100),""))</f>
        <v/>
      </c>
      <c r="AG11" s="13" t="str">
        <f>IF(B11="","",IF(AG6&gt;0,((งาน14!K8*ข้อมูล!L16)/100),""))</f>
        <v/>
      </c>
      <c r="AH11" s="13" t="str">
        <f>IF(B11="","",IF(ข้อมูล!K17="Term Project",IF(AH6&gt;0,(('Term Project'!K8*ข้อมูล!L17)/100),""),IF(AH6&gt;0,((QUIZ!V8*แจ้งคะแนน!AH6)/100),"")))</f>
        <v/>
      </c>
      <c r="AI11" s="55" t="str">
        <f>IF(B11="","",ROUNDUP((SUM(T11:AH11)*AI4)/SUM(T6:AH6),1))</f>
        <v/>
      </c>
      <c r="AJ11" s="56"/>
      <c r="AK11" s="60" t="str">
        <f t="shared" si="2"/>
        <v/>
      </c>
      <c r="AL11" s="6" t="str">
        <f>IF(B11="","",Final!L8)</f>
        <v/>
      </c>
      <c r="AM11" s="57" t="str">
        <f t="shared" si="3"/>
        <v/>
      </c>
      <c r="AN11" s="57" t="str">
        <f t="array" ref="AN11">IF(B11="","",IF(COUNTA(C11)&lt;1,"0",IF(AL11="M","M",IF(AJ11="I","I",IF(AJ11="W","W",IF(AM11&lt;50,"F",IF(AM11&lt;=54.9,"D",IF(AM11&lt;=59.9,"D+",IF(AM11&lt;=69.9,"C",IF(AM11&lt;=74.9,"C+",IF(AM11&lt;=84.9,"B",IF(AM11&lt;=89.9,"B+",IF(AM11&gt;=90,"A")))))))))))))</f>
        <v/>
      </c>
    </row>
    <row r="12" spans="1:40" s="48" customFormat="1" ht="19.5">
      <c r="A12" s="47">
        <v>6</v>
      </c>
      <c r="B12" s="32" t="str">
        <f>IF(ข้อมูลนักศึกษา!C10=0,"",ข้อมูลนักศึกษา!C10)</f>
        <v/>
      </c>
      <c r="C12" s="58" t="str">
        <f>IF(ข้อมูลนักศึกษา!C10=0,"",VLOOKUP(B12,ข้อมูลนักศึกษา!C10:D80,2,FALSE))</f>
        <v/>
      </c>
      <c r="D12" s="32" t="str">
        <f t="array" ref="D12">IF(B12="","",จิตพิสัย!E12)</f>
        <v/>
      </c>
      <c r="E12" s="32" t="str">
        <f t="array" ref="E12">IF(B12="","",จิตพิสัย!F12)</f>
        <v/>
      </c>
      <c r="F12" s="32" t="str">
        <f>IF(B12="","",จิตพิสัย!G12)</f>
        <v/>
      </c>
      <c r="G12" s="32" t="str">
        <f t="array" ref="G12">IF(B12="","",จิตพิสัย!H12)</f>
        <v/>
      </c>
      <c r="H12" s="32" t="str">
        <f t="array" ref="H12">IF(B12="","",จิตพิสัย!I12)</f>
        <v/>
      </c>
      <c r="I12" s="32" t="str">
        <f t="array" ref="I12">IF(B12="","",จิตพิสัย!J12)</f>
        <v/>
      </c>
      <c r="J12" s="32" t="str">
        <f t="array" ref="J12">IF(B12="","",จิตพิสัย!K12)</f>
        <v/>
      </c>
      <c r="K12" s="32" t="str">
        <f t="array" ref="K12">IF(B12="","",จิตพิสัย!L12)</f>
        <v/>
      </c>
      <c r="L12" s="32" t="str">
        <f t="array" ref="L12">IF(B12="","",จิตพิสัย!M12)</f>
        <v/>
      </c>
      <c r="M12" s="32" t="str">
        <f t="array" ref="M12">IF(B12="","",จิตพิสัย!N12)</f>
        <v/>
      </c>
      <c r="N12" s="32" t="str">
        <f t="array" ref="N12">IF(B12="","",จิตพิสัย!O12)</f>
        <v/>
      </c>
      <c r="O12" s="32" t="str">
        <f t="array" ref="O12">IF(B12="","",จิตพิสัย!P12)</f>
        <v/>
      </c>
      <c r="P12" s="32" t="str">
        <f t="array" ref="P12">IF(B12="","",จิตพิสัย!Q12)</f>
        <v/>
      </c>
      <c r="Q12" s="32" t="str">
        <f t="array" ref="Q12">IF(B12="","",จิตพิสัย!R12)</f>
        <v/>
      </c>
      <c r="R12" s="32" t="str">
        <f t="array" ref="R12">IF(B12="","",จิตพิสัย!S12)</f>
        <v/>
      </c>
      <c r="S12" s="54" t="e">
        <f>ROUNDUP(IF(ข้อมูล!D10="เข้าเรียน",((IF(S4&gt;0,(COUNTIF(D12:R12, 1)*10)/(SUM(D6:R6)),0))-หักคะแนน!O9),((IF(S4&gt;0,IF(SUM(D12:R12)&gt;AN1,"10",((SUM(D12:R12)*10)/AN1)),"0"))-หักคะแนน!O9)),1)</f>
        <v>#VALUE!</v>
      </c>
      <c r="T12" s="13" t="str">
        <f>IF(B12="","",IF(T6&gt;0,((งาน1!K9*ข้อมูล!L3)/100),""))</f>
        <v/>
      </c>
      <c r="U12" s="13" t="str">
        <f>IF(B12="","",IF(U6&gt;0,((งาน2!K9*ข้อมูล!L4)/100),""))</f>
        <v/>
      </c>
      <c r="V12" s="13" t="str">
        <f>IF(B12="","",IF(V6&gt;0,((งาน3!K9*ข้อมูล!L5)/100),""))</f>
        <v/>
      </c>
      <c r="W12" s="13" t="str">
        <f>IF(B12="","",IF(W6&gt;0,((งาน4!K9*ข้อมูล!L6)/100),""))</f>
        <v/>
      </c>
      <c r="X12" s="13" t="str">
        <f>IF(B12="","",IF(X6&gt;0,((งาน5!K9*ข้อมูล!L7)/100),""))</f>
        <v/>
      </c>
      <c r="Y12" s="13" t="str">
        <f>IF(B12="","",IF(Y6&gt;0,((งาน6!K9*ข้อมูล!L8)/100),""))</f>
        <v/>
      </c>
      <c r="Z12" s="13" t="str">
        <f>IF(B12="","",IF(Z6&gt;0,((งาน7!K9*ข้อมูล!L9)/100),""))</f>
        <v/>
      </c>
      <c r="AA12" s="13" t="str">
        <f>IF(B12="","",IF(AA6&gt;0,((งาน8!K9*ข้อมูล!L10)/100),""))</f>
        <v/>
      </c>
      <c r="AB12" s="13" t="str">
        <f>IF(B12="","",IF(AB6&gt;0,((งาน9!K9*ข้อมูล!L11)/100),""))</f>
        <v/>
      </c>
      <c r="AC12" s="13" t="str">
        <f>IF(B12="","",IF(AC6&gt;0,((งาน10!K9*ข้อมูล!L12)/100),""))</f>
        <v/>
      </c>
      <c r="AD12" s="13" t="str">
        <f>IF(B12="","",IF(AD6&gt;0,((งาน11!K9*ข้อมูล!L13)/100),""))</f>
        <v/>
      </c>
      <c r="AE12" s="13" t="str">
        <f>IF(B12="","",IF(AE6&gt;0,((งาน12!K9*ข้อมูล!L14)/100),""))</f>
        <v/>
      </c>
      <c r="AF12" s="13" t="str">
        <f>IF(B12="","",IF(AF6&gt;0,((งาน13!K9*ข้อมูล!L15)/100),""))</f>
        <v/>
      </c>
      <c r="AG12" s="13" t="str">
        <f>IF(B12="","",IF(AG6&gt;0,((งาน14!K9*ข้อมูล!L16)/100),""))</f>
        <v/>
      </c>
      <c r="AH12" s="13" t="str">
        <f>IF(B12="","",IF(ข้อมูล!K17="Term Project",IF(AH6&gt;0,(('Term Project'!K9*ข้อมูล!L17)/100),""),IF(AH6&gt;0,((QUIZ!V9*แจ้งคะแนน!AH6)/100),"")))</f>
        <v/>
      </c>
      <c r="AI12" s="55" t="str">
        <f>IF(B12="","",ROUNDUP((SUM(T12:AH12)*AI4)/SUM(T6:AH6),1))</f>
        <v/>
      </c>
      <c r="AJ12" s="56"/>
      <c r="AK12" s="60" t="str">
        <f t="shared" si="2"/>
        <v/>
      </c>
      <c r="AL12" s="6" t="str">
        <f>IF(B12="","",Final!L9)</f>
        <v/>
      </c>
      <c r="AM12" s="57" t="str">
        <f t="shared" si="3"/>
        <v/>
      </c>
      <c r="AN12" s="57" t="str">
        <f t="array" ref="AN12">IF(B12="","",IF(COUNTA(C12)&lt;1,"0",IF(AL12="M","M",IF(AJ12="I","I",IF(AJ12="W","W",IF(AM12&lt;50,"F",IF(AM12&lt;=54.9,"D",IF(AM12&lt;=59.9,"D+",IF(AM12&lt;=69.9,"C",IF(AM12&lt;=74.9,"C+",IF(AM12&lt;=84.9,"B",IF(AM12&lt;=89.9,"B+",IF(AM12&gt;=90,"A")))))))))))))</f>
        <v/>
      </c>
    </row>
    <row r="13" spans="1:40" s="48" customFormat="1" ht="19.5">
      <c r="A13" s="47">
        <v>7</v>
      </c>
      <c r="B13" s="32" t="str">
        <f>IF(ข้อมูลนักศึกษา!C11=0,"",ข้อมูลนักศึกษา!C11)</f>
        <v/>
      </c>
      <c r="C13" s="58" t="str">
        <f>IF(ข้อมูลนักศึกษา!C11=0,"",VLOOKUP(B13,ข้อมูลนักศึกษา!C11:D81,2,FALSE))</f>
        <v/>
      </c>
      <c r="D13" s="32" t="str">
        <f t="array" ref="D13">IF(B13="","",จิตพิสัย!E13)</f>
        <v/>
      </c>
      <c r="E13" s="32" t="str">
        <f t="array" ref="E13">IF(B13="","",จิตพิสัย!F13)</f>
        <v/>
      </c>
      <c r="F13" s="32" t="str">
        <f>IF(B13="","",จิตพิสัย!G13)</f>
        <v/>
      </c>
      <c r="G13" s="32" t="str">
        <f t="array" ref="G13">IF(B13="","",จิตพิสัย!H13)</f>
        <v/>
      </c>
      <c r="H13" s="32" t="str">
        <f t="array" ref="H13">IF(B13="","",จิตพิสัย!I13)</f>
        <v/>
      </c>
      <c r="I13" s="32" t="str">
        <f t="array" ref="I13">IF(B13="","",จิตพิสัย!J13)</f>
        <v/>
      </c>
      <c r="J13" s="32" t="str">
        <f t="array" ref="J13">IF(B13="","",จิตพิสัย!K13)</f>
        <v/>
      </c>
      <c r="K13" s="32" t="str">
        <f t="array" ref="K13">IF(B13="","",จิตพิสัย!L13)</f>
        <v/>
      </c>
      <c r="L13" s="32" t="str">
        <f t="array" ref="L13">IF(B13="","",จิตพิสัย!M13)</f>
        <v/>
      </c>
      <c r="M13" s="32" t="str">
        <f t="array" ref="M13">IF(B13="","",จิตพิสัย!N13)</f>
        <v/>
      </c>
      <c r="N13" s="32" t="str">
        <f t="array" ref="N13">IF(B13="","",จิตพิสัย!O13)</f>
        <v/>
      </c>
      <c r="O13" s="32" t="str">
        <f t="array" ref="O13">IF(B13="","",จิตพิสัย!P13)</f>
        <v/>
      </c>
      <c r="P13" s="32" t="str">
        <f t="array" ref="P13">IF(B13="","",จิตพิสัย!Q13)</f>
        <v/>
      </c>
      <c r="Q13" s="32" t="str">
        <f t="array" ref="Q13">IF(B13="","",จิตพิสัย!R13)</f>
        <v/>
      </c>
      <c r="R13" s="32" t="str">
        <f t="array" ref="R13">IF(B13="","",จิตพิสัย!S13)</f>
        <v/>
      </c>
      <c r="S13" s="54" t="e">
        <f>ROUNDUP(IF(ข้อมูล!D10="เข้าเรียน",((IF(S4&gt;0,(COUNTIF(D13:R13, 1)*10)/(SUM(D6:R6)),0))-หักคะแนน!O10),((IF(S4&gt;0,IF(SUM(D13:R13)&gt;AN1,"10",((SUM(D13:R13)*10)/AN1)),"0"))-หักคะแนน!O10)),1)</f>
        <v>#VALUE!</v>
      </c>
      <c r="T13" s="13" t="str">
        <f>IF(B13="","",IF(T6&gt;0,((งาน1!K10*ข้อมูล!L3)/100),""))</f>
        <v/>
      </c>
      <c r="U13" s="13" t="str">
        <f>IF(B13="","",IF(U6&gt;0,((งาน2!K10*ข้อมูล!L4)/100),""))</f>
        <v/>
      </c>
      <c r="V13" s="13" t="str">
        <f>IF(B13="","",IF(V6&gt;0,((งาน3!K10*ข้อมูล!L5)/100),""))</f>
        <v/>
      </c>
      <c r="W13" s="13" t="str">
        <f>IF(B13="","",IF(W6&gt;0,((งาน4!K10*ข้อมูล!L6)/100),""))</f>
        <v/>
      </c>
      <c r="X13" s="13" t="str">
        <f>IF(B13="","",IF(X6&gt;0,((งาน5!K10*ข้อมูล!L7)/100),""))</f>
        <v/>
      </c>
      <c r="Y13" s="13" t="str">
        <f>IF(B13="","",IF(Y6&gt;0,((งาน6!K10*ข้อมูล!L8)/100),""))</f>
        <v/>
      </c>
      <c r="Z13" s="13" t="str">
        <f>IF(B13="","",IF(Z6&gt;0,((งาน7!K10*ข้อมูล!L9)/100),""))</f>
        <v/>
      </c>
      <c r="AA13" s="13" t="str">
        <f>IF(B13="","",IF(AA6&gt;0,((งาน8!K10*ข้อมูล!L10)/100),""))</f>
        <v/>
      </c>
      <c r="AB13" s="13" t="str">
        <f>IF(B13="","",IF(AB6&gt;0,((งาน9!K10*ข้อมูล!L11)/100),""))</f>
        <v/>
      </c>
      <c r="AC13" s="13" t="str">
        <f>IF(B13="","",IF(AC6&gt;0,((งาน10!K10*ข้อมูล!L12)/100),""))</f>
        <v/>
      </c>
      <c r="AD13" s="13" t="str">
        <f>IF(B13="","",IF(AD6&gt;0,((งาน11!K10*ข้อมูล!L13)/100),""))</f>
        <v/>
      </c>
      <c r="AE13" s="13" t="str">
        <f>IF(B13="","",IF(AE6&gt;0,((งาน12!K10*ข้อมูล!L14)/100),""))</f>
        <v/>
      </c>
      <c r="AF13" s="13" t="str">
        <f>IF(B13="","",IF(AF6&gt;0,((งาน13!K10*ข้อมูล!L15)/100),""))</f>
        <v/>
      </c>
      <c r="AG13" s="13" t="str">
        <f>IF(B13="","",IF(AG6&gt;0,((งาน14!K10*ข้อมูล!L16)/100),""))</f>
        <v/>
      </c>
      <c r="AH13" s="13" t="str">
        <f>IF(B13="","",IF(ข้อมูล!K17="Term Project",IF(AH6&gt;0,(('Term Project'!K10*ข้อมูล!L17)/100),""),IF(AH6&gt;0,((QUIZ!V10*แจ้งคะแนน!AH6)/100),"")))</f>
        <v/>
      </c>
      <c r="AI13" s="55" t="str">
        <f>IF(B13="","",ROUNDUP((SUM(T13:AH13)*AI4)/SUM(T6:AH6),1))</f>
        <v/>
      </c>
      <c r="AJ13" s="56"/>
      <c r="AK13" s="60" t="str">
        <f t="shared" si="2"/>
        <v/>
      </c>
      <c r="AL13" s="6" t="str">
        <f>IF(B13="","",Final!L10)</f>
        <v/>
      </c>
      <c r="AM13" s="57" t="str">
        <f t="shared" si="3"/>
        <v/>
      </c>
      <c r="AN13" s="57" t="str">
        <f t="array" ref="AN13">IF(B13="","",IF(COUNTA(C13)&lt;1,"0",IF(AL13="M","M",IF(AJ13="I","I",IF(AJ13="W","W",IF(AM13&lt;50,"F",IF(AM13&lt;=54.9,"D",IF(AM13&lt;=59.9,"D+",IF(AM13&lt;=69.9,"C",IF(AM13&lt;=74.9,"C+",IF(AM13&lt;=84.9,"B",IF(AM13&lt;=89.9,"B+",IF(AM13&gt;=90,"A")))))))))))))</f>
        <v/>
      </c>
    </row>
    <row r="14" spans="1:40" s="48" customFormat="1" ht="19.5">
      <c r="A14" s="47">
        <v>8</v>
      </c>
      <c r="B14" s="32" t="str">
        <f>IF(ข้อมูลนักศึกษา!C12=0,"",ข้อมูลนักศึกษา!C12)</f>
        <v/>
      </c>
      <c r="C14" s="58" t="str">
        <f>IF(ข้อมูลนักศึกษา!C12=0,"",VLOOKUP(B14,ข้อมูลนักศึกษา!C12:D82,2,FALSE))</f>
        <v/>
      </c>
      <c r="D14" s="32" t="str">
        <f t="array" ref="D14">IF(B14="","",จิตพิสัย!E14)</f>
        <v/>
      </c>
      <c r="E14" s="32" t="str">
        <f t="array" ref="E14">IF(B14="","",จิตพิสัย!F14)</f>
        <v/>
      </c>
      <c r="F14" s="32" t="str">
        <f>IF(B14="","",จิตพิสัย!G14)</f>
        <v/>
      </c>
      <c r="G14" s="32" t="str">
        <f t="array" ref="G14">IF(B14="","",จิตพิสัย!H14)</f>
        <v/>
      </c>
      <c r="H14" s="32" t="str">
        <f t="array" ref="H14">IF(B14="","",จิตพิสัย!I14)</f>
        <v/>
      </c>
      <c r="I14" s="32" t="str">
        <f t="array" ref="I14">IF(B14="","",จิตพิสัย!J14)</f>
        <v/>
      </c>
      <c r="J14" s="32" t="str">
        <f t="array" ref="J14">IF(B14="","",จิตพิสัย!K14)</f>
        <v/>
      </c>
      <c r="K14" s="32" t="str">
        <f t="array" ref="K14">IF(B14="","",จิตพิสัย!L14)</f>
        <v/>
      </c>
      <c r="L14" s="32" t="str">
        <f t="array" ref="L14">IF(B14="","",จิตพิสัย!M14)</f>
        <v/>
      </c>
      <c r="M14" s="32" t="str">
        <f t="array" ref="M14">IF(B14="","",จิตพิสัย!N14)</f>
        <v/>
      </c>
      <c r="N14" s="32" t="str">
        <f t="array" ref="N14">IF(B14="","",จิตพิสัย!O14)</f>
        <v/>
      </c>
      <c r="O14" s="32" t="str">
        <f t="array" ref="O14">IF(B14="","",จิตพิสัย!P14)</f>
        <v/>
      </c>
      <c r="P14" s="32" t="str">
        <f t="array" ref="P14">IF(B14="","",จิตพิสัย!Q14)</f>
        <v/>
      </c>
      <c r="Q14" s="32" t="str">
        <f t="array" ref="Q14">IF(B14="","",จิตพิสัย!R14)</f>
        <v/>
      </c>
      <c r="R14" s="32" t="str">
        <f t="array" ref="R14">IF(B14="","",จิตพิสัย!S14)</f>
        <v/>
      </c>
      <c r="S14" s="54" t="e">
        <f>ROUNDUP(IF(ข้อมูล!D10="เข้าเรียน",((IF(S4&gt;0,(COUNTIF(D14:R14, 1)*10)/(SUM(D6:R6)),0))-หักคะแนน!O11),((IF(S4&gt;0,IF(SUM(D14:R14)&gt;AN1,"10",((SUM(D14:R14)*10)/AN1)),"0"))-หักคะแนน!O11)),1)</f>
        <v>#VALUE!</v>
      </c>
      <c r="T14" s="13" t="str">
        <f>IF(B14="","",IF(T6&gt;0,((งาน1!K11*ข้อมูล!L3)/100),""))</f>
        <v/>
      </c>
      <c r="U14" s="13" t="str">
        <f>IF(B14="","",IF(U6&gt;0,((งาน2!K11*ข้อมูล!L4)/100),""))</f>
        <v/>
      </c>
      <c r="V14" s="13" t="str">
        <f>IF(B14="","",IF(V6&gt;0,((งาน3!K11*ข้อมูล!L5)/100),""))</f>
        <v/>
      </c>
      <c r="W14" s="13" t="str">
        <f>IF(B14="","",IF(W6&gt;0,((งาน4!K11*ข้อมูล!L6)/100),""))</f>
        <v/>
      </c>
      <c r="X14" s="13" t="str">
        <f>IF(B14="","",IF(X6&gt;0,((งาน5!K11*ข้อมูล!L7)/100),""))</f>
        <v/>
      </c>
      <c r="Y14" s="13" t="str">
        <f>IF(B14="","",IF(Y6&gt;0,((งาน6!K11*ข้อมูล!L8)/100),""))</f>
        <v/>
      </c>
      <c r="Z14" s="13" t="str">
        <f>IF(B14="","",IF(Z6&gt;0,((งาน7!K11*ข้อมูล!L9)/100),""))</f>
        <v/>
      </c>
      <c r="AA14" s="13" t="str">
        <f>IF(B14="","",IF(AA6&gt;0,((งาน8!K11*ข้อมูล!L10)/100),""))</f>
        <v/>
      </c>
      <c r="AB14" s="13" t="str">
        <f>IF(B14="","",IF(AB6&gt;0,((งาน9!K11*ข้อมูล!L11)/100),""))</f>
        <v/>
      </c>
      <c r="AC14" s="13" t="str">
        <f>IF(B14="","",IF(AC6&gt;0,((งาน10!K11*ข้อมูล!L12)/100),""))</f>
        <v/>
      </c>
      <c r="AD14" s="13" t="str">
        <f>IF(B14="","",IF(AD6&gt;0,((งาน11!K11*ข้อมูล!L13)/100),""))</f>
        <v/>
      </c>
      <c r="AE14" s="13" t="str">
        <f>IF(B14="","",IF(AE6&gt;0,((งาน12!K11*ข้อมูล!L14)/100),""))</f>
        <v/>
      </c>
      <c r="AF14" s="13" t="str">
        <f>IF(B14="","",IF(AF6&gt;0,((งาน13!K11*ข้อมูล!L15)/100),""))</f>
        <v/>
      </c>
      <c r="AG14" s="13" t="str">
        <f>IF(B14="","",IF(AG6&gt;0,((งาน14!K11*ข้อมูล!L16)/100),""))</f>
        <v/>
      </c>
      <c r="AH14" s="13" t="str">
        <f>IF(B14="","",IF(ข้อมูล!K17="Term Project",IF(AH6&gt;0,(('Term Project'!K11*ข้อมูล!L17)/100),""),IF(AH6&gt;0,((QUIZ!V11*แจ้งคะแนน!AH6)/100),"")))</f>
        <v/>
      </c>
      <c r="AI14" s="55" t="str">
        <f>IF(B14="","",ROUNDUP((SUM(T14:AH14)*AI4)/SUM(T6:AH6),1))</f>
        <v/>
      </c>
      <c r="AJ14" s="56"/>
      <c r="AK14" s="60" t="str">
        <f t="shared" si="2"/>
        <v/>
      </c>
      <c r="AL14" s="6" t="str">
        <f>IF(B14="","",Final!L11)</f>
        <v/>
      </c>
      <c r="AM14" s="57" t="str">
        <f t="shared" si="3"/>
        <v/>
      </c>
      <c r="AN14" s="57" t="str">
        <f t="array" ref="AN14">IF(B14="","",IF(COUNTA(C14)&lt;1,"0",IF(AL14="M","M",IF(AJ14="I","I",IF(AJ14="W","W",IF(AM14&lt;50,"F",IF(AM14&lt;=54.9,"D",IF(AM14&lt;=59.9,"D+",IF(AM14&lt;=69.9,"C",IF(AM14&lt;=74.9,"C+",IF(AM14&lt;=84.9,"B",IF(AM14&lt;=89.9,"B+",IF(AM14&gt;=90,"A")))))))))))))</f>
        <v/>
      </c>
    </row>
    <row r="15" spans="1:40" s="48" customFormat="1" ht="19.5">
      <c r="A15" s="47">
        <v>9</v>
      </c>
      <c r="B15" s="32" t="str">
        <f>IF(ข้อมูลนักศึกษา!C13=0,"",ข้อมูลนักศึกษา!C13)</f>
        <v/>
      </c>
      <c r="C15" s="58" t="str">
        <f>IF(ข้อมูลนักศึกษา!C13=0,"",VLOOKUP(B15,ข้อมูลนักศึกษา!C13:D83,2,FALSE))</f>
        <v/>
      </c>
      <c r="D15" s="32" t="str">
        <f t="array" ref="D15">IF(B15="","",จิตพิสัย!E15)</f>
        <v/>
      </c>
      <c r="E15" s="32" t="str">
        <f t="array" ref="E15">IF(B15="","",จิตพิสัย!F15)</f>
        <v/>
      </c>
      <c r="F15" s="32" t="str">
        <f>IF(B15="","",จิตพิสัย!G15)</f>
        <v/>
      </c>
      <c r="G15" s="32" t="str">
        <f t="array" ref="G15">IF(B15="","",จิตพิสัย!H15)</f>
        <v/>
      </c>
      <c r="H15" s="32" t="str">
        <f t="array" ref="H15">IF(B15="","",จิตพิสัย!I15)</f>
        <v/>
      </c>
      <c r="I15" s="32" t="str">
        <f t="array" ref="I15">IF(B15="","",จิตพิสัย!J15)</f>
        <v/>
      </c>
      <c r="J15" s="32" t="str">
        <f t="array" ref="J15">IF(B15="","",จิตพิสัย!K15)</f>
        <v/>
      </c>
      <c r="K15" s="32" t="str">
        <f t="array" ref="K15">IF(B15="","",จิตพิสัย!L15)</f>
        <v/>
      </c>
      <c r="L15" s="32" t="str">
        <f t="array" ref="L15">IF(B15="","",จิตพิสัย!M15)</f>
        <v/>
      </c>
      <c r="M15" s="32" t="str">
        <f t="array" ref="M15">IF(B15="","",จิตพิสัย!N15)</f>
        <v/>
      </c>
      <c r="N15" s="32" t="str">
        <f t="array" ref="N15">IF(B15="","",จิตพิสัย!O15)</f>
        <v/>
      </c>
      <c r="O15" s="32" t="str">
        <f t="array" ref="O15">IF(B15="","",จิตพิสัย!P15)</f>
        <v/>
      </c>
      <c r="P15" s="32" t="str">
        <f t="array" ref="P15">IF(B15="","",จิตพิสัย!Q15)</f>
        <v/>
      </c>
      <c r="Q15" s="32" t="str">
        <f t="array" ref="Q15">IF(B15="","",จิตพิสัย!R15)</f>
        <v/>
      </c>
      <c r="R15" s="32" t="str">
        <f t="array" ref="R15">IF(B15="","",จิตพิสัย!S15)</f>
        <v/>
      </c>
      <c r="S15" s="54" t="e">
        <f>ROUNDUP(IF(ข้อมูล!D10="เข้าเรียน",((IF(S4&gt;0,(COUNTIF(D15:R15, 1)*10)/(SUM(D6:R6)),0))-หักคะแนน!O12),((IF(S4&gt;0,IF(SUM(D15:R15)&gt;AN1,"10",((SUM(D15:R15)*10)/AN1)),"0"))-หักคะแนน!O12)),1)</f>
        <v>#VALUE!</v>
      </c>
      <c r="T15" s="13" t="str">
        <f>IF(B15="","",IF(T6&gt;0,((งาน1!K12*ข้อมูล!L3)/100),""))</f>
        <v/>
      </c>
      <c r="U15" s="13" t="str">
        <f>IF(B15="","",IF(U6&gt;0,((งาน2!K12*ข้อมูล!L4)/100),""))</f>
        <v/>
      </c>
      <c r="V15" s="13" t="str">
        <f>IF(B15="","",IF(V6&gt;0,((งาน3!K12*ข้อมูล!L5)/100),""))</f>
        <v/>
      </c>
      <c r="W15" s="13" t="str">
        <f>IF(B15="","",IF(W6&gt;0,((งาน4!K12*ข้อมูล!L6)/100),""))</f>
        <v/>
      </c>
      <c r="X15" s="13" t="str">
        <f>IF(B15="","",IF(X6&gt;0,((งาน5!K12*ข้อมูล!L7)/100),""))</f>
        <v/>
      </c>
      <c r="Y15" s="13" t="str">
        <f>IF(B15="","",IF(Y6&gt;0,((งาน6!K12*ข้อมูล!L8)/100),""))</f>
        <v/>
      </c>
      <c r="Z15" s="13" t="str">
        <f>IF(B15="","",IF(Z6&gt;0,((งาน7!K12*ข้อมูล!L9)/100),""))</f>
        <v/>
      </c>
      <c r="AA15" s="13" t="str">
        <f>IF(B15="","",IF(AA6&gt;0,((งาน8!K12*ข้อมูล!L10)/100),""))</f>
        <v/>
      </c>
      <c r="AB15" s="13" t="str">
        <f>IF(B15="","",IF(AB6&gt;0,((งาน9!K12*ข้อมูล!L11)/100),""))</f>
        <v/>
      </c>
      <c r="AC15" s="13" t="str">
        <f>IF(B15="","",IF(AC6&gt;0,((งาน10!K12*ข้อมูล!L12)/100),""))</f>
        <v/>
      </c>
      <c r="AD15" s="13" t="str">
        <f>IF(B15="","",IF(AD6&gt;0,((งาน11!K12*ข้อมูล!L13)/100),""))</f>
        <v/>
      </c>
      <c r="AE15" s="13" t="str">
        <f>IF(B15="","",IF(AE6&gt;0,((งาน12!K12*ข้อมูล!L14)/100),""))</f>
        <v/>
      </c>
      <c r="AF15" s="13" t="str">
        <f>IF(B15="","",IF(AF6&gt;0,((งาน13!K12*ข้อมูล!L15)/100),""))</f>
        <v/>
      </c>
      <c r="AG15" s="13" t="str">
        <f>IF(B15="","",IF(AG6&gt;0,((งาน14!K12*ข้อมูล!L16)/100),""))</f>
        <v/>
      </c>
      <c r="AH15" s="13" t="str">
        <f>IF(B15="","",IF(ข้อมูล!K17="Term Project",IF(AH6&gt;0,(('Term Project'!K12*ข้อมูล!L17)/100),""),IF(AH6&gt;0,((QUIZ!V12*แจ้งคะแนน!AH6)/100),"")))</f>
        <v/>
      </c>
      <c r="AI15" s="55" t="str">
        <f>IF(B15="","",ROUNDUP((SUM(T15:AH15)*AI4)/SUM(T6:AH6),1))</f>
        <v/>
      </c>
      <c r="AJ15" s="56"/>
      <c r="AK15" s="60" t="str">
        <f t="shared" si="2"/>
        <v/>
      </c>
      <c r="AL15" s="6" t="str">
        <f>IF(B15="","",Final!L12)</f>
        <v/>
      </c>
      <c r="AM15" s="57" t="str">
        <f t="shared" si="3"/>
        <v/>
      </c>
      <c r="AN15" s="57" t="str">
        <f t="array" ref="AN15">IF(B15="","",IF(COUNTA(C15)&lt;1,"0",IF(AL15="M","M",IF(AJ15="I","I",IF(AJ15="W","W",IF(AM15&lt;50,"F",IF(AM15&lt;=54.9,"D",IF(AM15&lt;=59.9,"D+",IF(AM15&lt;=69.9,"C",IF(AM15&lt;=74.9,"C+",IF(AM15&lt;=84.9,"B",IF(AM15&lt;=89.9,"B+",IF(AM15&gt;=90,"A")))))))))))))</f>
        <v/>
      </c>
    </row>
    <row r="16" spans="1:40" s="48" customFormat="1" ht="19.5">
      <c r="A16" s="47">
        <v>10</v>
      </c>
      <c r="B16" s="32" t="str">
        <f>IF(ข้อมูลนักศึกษา!C14=0,"",ข้อมูลนักศึกษา!C14)</f>
        <v/>
      </c>
      <c r="C16" s="58" t="str">
        <f>IF(ข้อมูลนักศึกษา!C14=0,"",VLOOKUP(B16,ข้อมูลนักศึกษา!C14:D84,2,FALSE))</f>
        <v/>
      </c>
      <c r="D16" s="32" t="str">
        <f t="array" ref="D16">IF(B16="","",จิตพิสัย!E16)</f>
        <v/>
      </c>
      <c r="E16" s="32" t="str">
        <f t="array" ref="E16">IF(B16="","",จิตพิสัย!F16)</f>
        <v/>
      </c>
      <c r="F16" s="32" t="str">
        <f>IF(B16="","",จิตพิสัย!G16)</f>
        <v/>
      </c>
      <c r="G16" s="32" t="str">
        <f t="array" ref="G16">IF(B16="","",จิตพิสัย!H16)</f>
        <v/>
      </c>
      <c r="H16" s="32" t="str">
        <f t="array" ref="H16">IF(B16="","",จิตพิสัย!I16)</f>
        <v/>
      </c>
      <c r="I16" s="32" t="str">
        <f t="array" ref="I16">IF(B16="","",จิตพิสัย!J16)</f>
        <v/>
      </c>
      <c r="J16" s="32" t="str">
        <f t="array" ref="J16">IF(B16="","",จิตพิสัย!K16)</f>
        <v/>
      </c>
      <c r="K16" s="32" t="str">
        <f t="array" ref="K16">IF(B16="","",จิตพิสัย!L16)</f>
        <v/>
      </c>
      <c r="L16" s="32" t="str">
        <f t="array" ref="L16">IF(B16="","",จิตพิสัย!M16)</f>
        <v/>
      </c>
      <c r="M16" s="32" t="str">
        <f t="array" ref="M16">IF(B16="","",จิตพิสัย!N16)</f>
        <v/>
      </c>
      <c r="N16" s="32" t="str">
        <f t="array" ref="N16">IF(B16="","",จิตพิสัย!O16)</f>
        <v/>
      </c>
      <c r="O16" s="32" t="str">
        <f t="array" ref="O16">IF(B16="","",จิตพิสัย!P16)</f>
        <v/>
      </c>
      <c r="P16" s="32" t="str">
        <f t="array" ref="P16">IF(B16="","",จิตพิสัย!Q16)</f>
        <v/>
      </c>
      <c r="Q16" s="32" t="str">
        <f t="array" ref="Q16">IF(B16="","",จิตพิสัย!R16)</f>
        <v/>
      </c>
      <c r="R16" s="32" t="str">
        <f t="array" ref="R16">IF(B16="","",จิตพิสัย!S16)</f>
        <v/>
      </c>
      <c r="S16" s="54" t="e">
        <f>ROUNDUP(IF(ข้อมูล!D10="เข้าเรียน",((IF(S4&gt;0,(COUNTIF(D16:R16, 1)*10)/(SUM(D6:R6)),0))-หักคะแนน!O13),((IF(S4&gt;0,IF(SUM(D16:R16)&gt;AN1,"10",((SUM(D16:R16)*10)/AN1)),"0"))-หักคะแนน!O13)),1)</f>
        <v>#VALUE!</v>
      </c>
      <c r="T16" s="13" t="str">
        <f>IF(B16="","",IF(T6&gt;0,((งาน1!K13*ข้อมูล!L3)/100),""))</f>
        <v/>
      </c>
      <c r="U16" s="13" t="str">
        <f>IF(B16="","",IF(U6&gt;0,((งาน2!K13*ข้อมูล!L4)/100),""))</f>
        <v/>
      </c>
      <c r="V16" s="13" t="str">
        <f>IF(B16="","",IF(V6&gt;0,((งาน3!K13*ข้อมูล!L5)/100),""))</f>
        <v/>
      </c>
      <c r="W16" s="13" t="str">
        <f>IF(B16="","",IF(W6&gt;0,((งาน4!K13*ข้อมูล!L6)/100),""))</f>
        <v/>
      </c>
      <c r="X16" s="13" t="str">
        <f>IF(B16="","",IF(X6&gt;0,((งาน5!K13*ข้อมูล!L7)/100),""))</f>
        <v/>
      </c>
      <c r="Y16" s="13" t="str">
        <f>IF(B16="","",IF(Y6&gt;0,((งาน6!K13*ข้อมูล!L8)/100),""))</f>
        <v/>
      </c>
      <c r="Z16" s="13" t="str">
        <f>IF(B16="","",IF(Z6&gt;0,((งาน7!K13*ข้อมูล!L9)/100),""))</f>
        <v/>
      </c>
      <c r="AA16" s="13" t="str">
        <f>IF(B16="","",IF(AA6&gt;0,((งาน8!K13*ข้อมูล!L10)/100),""))</f>
        <v/>
      </c>
      <c r="AB16" s="13" t="str">
        <f>IF(B16="","",IF(AB6&gt;0,((งาน9!K13*ข้อมูล!L11)/100),""))</f>
        <v/>
      </c>
      <c r="AC16" s="13" t="str">
        <f>IF(B16="","",IF(AC6&gt;0,((งาน10!K13*ข้อมูล!L12)/100),""))</f>
        <v/>
      </c>
      <c r="AD16" s="13" t="str">
        <f>IF(B16="","",IF(AD6&gt;0,((งาน11!K13*ข้อมูล!L13)/100),""))</f>
        <v/>
      </c>
      <c r="AE16" s="13" t="str">
        <f>IF(B16="","",IF(AE6&gt;0,((งาน12!K13*ข้อมูล!L14)/100),""))</f>
        <v/>
      </c>
      <c r="AF16" s="13" t="str">
        <f>IF(B16="","",IF(AF6&gt;0,((งาน13!K13*ข้อมูล!L15)/100),""))</f>
        <v/>
      </c>
      <c r="AG16" s="13" t="str">
        <f>IF(B16="","",IF(AG6&gt;0,((งาน14!K13*ข้อมูล!L16)/100),""))</f>
        <v/>
      </c>
      <c r="AH16" s="13" t="str">
        <f>IF(B16="","",IF(ข้อมูล!K17="Term Project",IF(AH6&gt;0,(('Term Project'!K13*ข้อมูล!L17)/100),""),IF(AH6&gt;0,((QUIZ!V13*แจ้งคะแนน!AH6)/100),"")))</f>
        <v/>
      </c>
      <c r="AI16" s="55" t="str">
        <f>IF(B16="","",ROUNDUP((SUM(T16:AH16)*AI4)/SUM(T6:AH6),1))</f>
        <v/>
      </c>
      <c r="AJ16" s="56"/>
      <c r="AK16" s="60" t="str">
        <f t="shared" si="2"/>
        <v/>
      </c>
      <c r="AL16" s="6" t="str">
        <f>IF(B16="","",Final!L13)</f>
        <v/>
      </c>
      <c r="AM16" s="57" t="str">
        <f t="shared" si="3"/>
        <v/>
      </c>
      <c r="AN16" s="57" t="str">
        <f t="array" ref="AN16">IF(B16="","",IF(COUNTA(C16)&lt;1,"0",IF(AL16="M","M",IF(AJ16="I","I",IF(AJ16="W","W",IF(AM16&lt;50,"F",IF(AM16&lt;=54.9,"D",IF(AM16&lt;=59.9,"D+",IF(AM16&lt;=69.9,"C",IF(AM16&lt;=74.9,"C+",IF(AM16&lt;=84.9,"B",IF(AM16&lt;=89.9,"B+",IF(AM16&gt;=90,"A")))))))))))))</f>
        <v/>
      </c>
    </row>
    <row r="17" spans="1:40" s="48" customFormat="1" ht="19.5">
      <c r="A17" s="47">
        <v>11</v>
      </c>
      <c r="B17" s="32" t="str">
        <f>IF(ข้อมูลนักศึกษา!C15=0,"",ข้อมูลนักศึกษา!C15)</f>
        <v/>
      </c>
      <c r="C17" s="58" t="str">
        <f>IF(ข้อมูลนักศึกษา!C15=0,"",VLOOKUP(B17,ข้อมูลนักศึกษา!C15:D85,2,FALSE))</f>
        <v/>
      </c>
      <c r="D17" s="32" t="str">
        <f t="array" ref="D17">IF(B17="","",จิตพิสัย!E17)</f>
        <v/>
      </c>
      <c r="E17" s="32" t="str">
        <f t="array" ref="E17">IF(B17="","",จิตพิสัย!F17)</f>
        <v/>
      </c>
      <c r="F17" s="32" t="str">
        <f>IF(B17="","",จิตพิสัย!G17)</f>
        <v/>
      </c>
      <c r="G17" s="32" t="str">
        <f t="array" ref="G17">IF(B17="","",จิตพิสัย!H17)</f>
        <v/>
      </c>
      <c r="H17" s="32" t="str">
        <f t="array" ref="H17">IF(B17="","",จิตพิสัย!I17)</f>
        <v/>
      </c>
      <c r="I17" s="32" t="str">
        <f t="array" ref="I17">IF(B17="","",จิตพิสัย!J17)</f>
        <v/>
      </c>
      <c r="J17" s="32" t="str">
        <f t="array" ref="J17">IF(B17="","",จิตพิสัย!K17)</f>
        <v/>
      </c>
      <c r="K17" s="32" t="str">
        <f t="array" ref="K17">IF(B17="","",จิตพิสัย!L17)</f>
        <v/>
      </c>
      <c r="L17" s="32" t="str">
        <f t="array" ref="L17">IF(B17="","",จิตพิสัย!M17)</f>
        <v/>
      </c>
      <c r="M17" s="32" t="str">
        <f t="array" ref="M17">IF(B17="","",จิตพิสัย!N17)</f>
        <v/>
      </c>
      <c r="N17" s="32" t="str">
        <f t="array" ref="N17">IF(B17="","",จิตพิสัย!O17)</f>
        <v/>
      </c>
      <c r="O17" s="32" t="str">
        <f t="array" ref="O17">IF(B17="","",จิตพิสัย!P17)</f>
        <v/>
      </c>
      <c r="P17" s="32" t="str">
        <f t="array" ref="P17">IF(B17="","",จิตพิสัย!Q17)</f>
        <v/>
      </c>
      <c r="Q17" s="32" t="str">
        <f t="array" ref="Q17">IF(B17="","",จิตพิสัย!R17)</f>
        <v/>
      </c>
      <c r="R17" s="32" t="str">
        <f t="array" ref="R17">IF(B17="","",จิตพิสัย!S17)</f>
        <v/>
      </c>
      <c r="S17" s="54" t="e">
        <f>ROUNDUP(IF(ข้อมูล!D10="เข้าเรียน",((IF(S4&gt;0,(COUNTIF(D17:R17, 1)*10)/(SUM(D6:R6)),0))-หักคะแนน!O14),((IF(S4&gt;0,IF(SUM(D17:R17)&gt;AN1,"10",((SUM(D17:R17)*10)/AN1)),"0"))-หักคะแนน!O14)),1)</f>
        <v>#VALUE!</v>
      </c>
      <c r="T17" s="13" t="str">
        <f>IF(B17="","",IF(T6&gt;0,((งาน1!K14*ข้อมูล!L3)/100),""))</f>
        <v/>
      </c>
      <c r="U17" s="13" t="str">
        <f>IF(B17="","",IF(U6&gt;0,((งาน2!K14*ข้อมูล!L4)/100),""))</f>
        <v/>
      </c>
      <c r="V17" s="13" t="str">
        <f>IF(B17="","",IF(V6&gt;0,((งาน3!K14*ข้อมูล!L5)/100),""))</f>
        <v/>
      </c>
      <c r="W17" s="13" t="str">
        <f>IF(B17="","",IF(W6&gt;0,((งาน4!K14*ข้อมูล!L6)/100),""))</f>
        <v/>
      </c>
      <c r="X17" s="13" t="str">
        <f>IF(B17="","",IF(X6&gt;0,((งาน5!K14*ข้อมูล!L7)/100),""))</f>
        <v/>
      </c>
      <c r="Y17" s="13" t="str">
        <f>IF(B17="","",IF(Y6&gt;0,((งาน6!K14*ข้อมูล!L8)/100),""))</f>
        <v/>
      </c>
      <c r="Z17" s="13" t="str">
        <f>IF(B17="","",IF(Z6&gt;0,((งาน7!K14*ข้อมูล!L9)/100),""))</f>
        <v/>
      </c>
      <c r="AA17" s="13" t="str">
        <f>IF(B17="","",IF(AA6&gt;0,((งาน8!K14*ข้อมูล!L10)/100),""))</f>
        <v/>
      </c>
      <c r="AB17" s="13" t="str">
        <f>IF(B17="","",IF(AB6&gt;0,((งาน9!K14*ข้อมูล!L11)/100),""))</f>
        <v/>
      </c>
      <c r="AC17" s="13" t="str">
        <f>IF(B17="","",IF(AC6&gt;0,((งาน10!K14*ข้อมูล!L12)/100),""))</f>
        <v/>
      </c>
      <c r="AD17" s="13" t="str">
        <f>IF(B17="","",IF(AD6&gt;0,((งาน11!K14*ข้อมูล!L13)/100),""))</f>
        <v/>
      </c>
      <c r="AE17" s="13" t="str">
        <f>IF(B17="","",IF(AE6&gt;0,((งาน12!K14*ข้อมูล!L14)/100),""))</f>
        <v/>
      </c>
      <c r="AF17" s="13" t="str">
        <f>IF(B17="","",IF(AF6&gt;0,((งาน13!K14*ข้อมูล!L15)/100),""))</f>
        <v/>
      </c>
      <c r="AG17" s="13" t="str">
        <f>IF(B17="","",IF(AG6&gt;0,((งาน14!K14*ข้อมูล!L16)/100),""))</f>
        <v/>
      </c>
      <c r="AH17" s="13" t="str">
        <f>IF(B17="","",IF(ข้อมูล!K17="Term Project",IF(AH6&gt;0,(('Term Project'!K14*ข้อมูล!L17)/100),""),IF(AH6&gt;0,((QUIZ!V14*แจ้งคะแนน!AH6)/100),"")))</f>
        <v/>
      </c>
      <c r="AI17" s="55" t="str">
        <f>IF(B17="","",ROUNDUP((SUM(T17:AH17)*AI4)/SUM(T6:AH6),1))</f>
        <v/>
      </c>
      <c r="AJ17" s="56"/>
      <c r="AK17" s="60" t="str">
        <f t="shared" si="2"/>
        <v/>
      </c>
      <c r="AL17" s="6" t="str">
        <f>IF(B17="","",Final!L14)</f>
        <v/>
      </c>
      <c r="AM17" s="57" t="str">
        <f t="shared" si="3"/>
        <v/>
      </c>
      <c r="AN17" s="57" t="str">
        <f t="array" ref="AN17">IF(B17="","",IF(COUNTA(C17)&lt;1,"0",IF(AL17="M","M",IF(AJ17="I","I",IF(AJ17="W","W",IF(AM17&lt;50,"F",IF(AM17&lt;=54.9,"D",IF(AM17&lt;=59.9,"D+",IF(AM17&lt;=69.9,"C",IF(AM17&lt;=74.9,"C+",IF(AM17&lt;=84.9,"B",IF(AM17&lt;=89.9,"B+",IF(AM17&gt;=90,"A")))))))))))))</f>
        <v/>
      </c>
    </row>
    <row r="18" spans="1:40" s="48" customFormat="1" ht="19.5">
      <c r="A18" s="47">
        <v>12</v>
      </c>
      <c r="B18" s="32" t="str">
        <f>IF(ข้อมูลนักศึกษา!C16=0,"",ข้อมูลนักศึกษา!C16)</f>
        <v/>
      </c>
      <c r="C18" s="58" t="str">
        <f>IF(ข้อมูลนักศึกษา!C16=0,"",VLOOKUP(B18,ข้อมูลนักศึกษา!C16:D86,2,FALSE))</f>
        <v/>
      </c>
      <c r="D18" s="32" t="str">
        <f t="array" ref="D18">IF(B18="","",จิตพิสัย!E18)</f>
        <v/>
      </c>
      <c r="E18" s="32" t="str">
        <f t="array" ref="E18">IF(B18="","",จิตพิสัย!F18)</f>
        <v/>
      </c>
      <c r="F18" s="32" t="str">
        <f>IF(B18="","",จิตพิสัย!G18)</f>
        <v/>
      </c>
      <c r="G18" s="32" t="str">
        <f t="array" ref="G18">IF(B18="","",จิตพิสัย!H18)</f>
        <v/>
      </c>
      <c r="H18" s="32" t="str">
        <f t="array" ref="H18">IF(B18="","",จิตพิสัย!I18)</f>
        <v/>
      </c>
      <c r="I18" s="32" t="str">
        <f t="array" ref="I18">IF(B18="","",จิตพิสัย!J18)</f>
        <v/>
      </c>
      <c r="J18" s="32" t="str">
        <f t="array" ref="J18">IF(B18="","",จิตพิสัย!K18)</f>
        <v/>
      </c>
      <c r="K18" s="32" t="str">
        <f t="array" ref="K18">IF(B18="","",จิตพิสัย!L18)</f>
        <v/>
      </c>
      <c r="L18" s="32" t="str">
        <f t="array" ref="L18">IF(B18="","",จิตพิสัย!M18)</f>
        <v/>
      </c>
      <c r="M18" s="32" t="str">
        <f t="array" ref="M18">IF(B18="","",จิตพิสัย!N18)</f>
        <v/>
      </c>
      <c r="N18" s="32" t="str">
        <f t="array" ref="N18">IF(B18="","",จิตพิสัย!O18)</f>
        <v/>
      </c>
      <c r="O18" s="32" t="str">
        <f t="array" ref="O18">IF(B18="","",จิตพิสัย!P18)</f>
        <v/>
      </c>
      <c r="P18" s="32" t="str">
        <f t="array" ref="P18">IF(B18="","",จิตพิสัย!Q18)</f>
        <v/>
      </c>
      <c r="Q18" s="32" t="str">
        <f t="array" ref="Q18">IF(B18="","",จิตพิสัย!R18)</f>
        <v/>
      </c>
      <c r="R18" s="32" t="str">
        <f t="array" ref="R18">IF(B18="","",จิตพิสัย!S18)</f>
        <v/>
      </c>
      <c r="S18" s="54" t="e">
        <f>ROUNDUP(IF(ข้อมูล!D10="เข้าเรียน",((IF(S4&gt;0,(COUNTIF(D18:R18, 1)*10)/(SUM(D6:R6)),0))-หักคะแนน!O15),((IF(S4&gt;0,IF(SUM(D18:R18)&gt;AN1,"10",((SUM(D18:R18)*10)/AN1)),"0"))-หักคะแนน!O15)),1)</f>
        <v>#VALUE!</v>
      </c>
      <c r="T18" s="13" t="str">
        <f>IF(B18="","",IF(T6&gt;0,((งาน1!K15*ข้อมูล!L3)/100),""))</f>
        <v/>
      </c>
      <c r="U18" s="13" t="str">
        <f>IF(B18="","",IF(U6&gt;0,((งาน2!K15*ข้อมูล!L4)/100),""))</f>
        <v/>
      </c>
      <c r="V18" s="13" t="str">
        <f>IF(B18="","",IF(V6&gt;0,((งาน3!K15*ข้อมูล!L5)/100),""))</f>
        <v/>
      </c>
      <c r="W18" s="13" t="str">
        <f>IF(B18="","",IF(W6&gt;0,((งาน4!K15*ข้อมูล!L6)/100),""))</f>
        <v/>
      </c>
      <c r="X18" s="13" t="str">
        <f>IF(B18="","",IF(X6&gt;0,((งาน5!K15*ข้อมูล!L7)/100),""))</f>
        <v/>
      </c>
      <c r="Y18" s="13" t="str">
        <f>IF(B18="","",IF(Y6&gt;0,((งาน6!K15*ข้อมูล!L8)/100),""))</f>
        <v/>
      </c>
      <c r="Z18" s="13" t="str">
        <f>IF(B18="","",IF(Z6&gt;0,((งาน7!K15*ข้อมูล!L9)/100),""))</f>
        <v/>
      </c>
      <c r="AA18" s="13" t="str">
        <f>IF(B18="","",IF(AA6&gt;0,((งาน8!K15*ข้อมูล!L10)/100),""))</f>
        <v/>
      </c>
      <c r="AB18" s="13" t="str">
        <f>IF(B18="","",IF(AB6&gt;0,((งาน9!K15*ข้อมูล!L11)/100),""))</f>
        <v/>
      </c>
      <c r="AC18" s="13" t="str">
        <f>IF(B18="","",IF(AC6&gt;0,((งาน10!K15*ข้อมูล!L12)/100),""))</f>
        <v/>
      </c>
      <c r="AD18" s="13" t="str">
        <f>IF(B18="","",IF(AD6&gt;0,((งาน11!K15*ข้อมูล!L13)/100),""))</f>
        <v/>
      </c>
      <c r="AE18" s="13" t="str">
        <f>IF(B18="","",IF(AE6&gt;0,((งาน12!K15*ข้อมูล!L14)/100),""))</f>
        <v/>
      </c>
      <c r="AF18" s="13" t="str">
        <f>IF(B18="","",IF(AF6&gt;0,((งาน13!K15*ข้อมูล!L15)/100),""))</f>
        <v/>
      </c>
      <c r="AG18" s="13" t="str">
        <f>IF(B18="","",IF(AG6&gt;0,((งาน14!K15*ข้อมูล!L16)/100),""))</f>
        <v/>
      </c>
      <c r="AH18" s="13" t="str">
        <f>IF(B18="","",IF(ข้อมูล!K17="Term Project",IF(AH6&gt;0,(('Term Project'!K15*ข้อมูล!L17)/100),""),IF(AH6&gt;0,((QUIZ!V15*แจ้งคะแนน!AH6)/100),"")))</f>
        <v/>
      </c>
      <c r="AI18" s="55" t="str">
        <f>IF(B18="","",ROUNDUP((SUM(T18:AH18)*AI4)/SUM(T6:AH6),1))</f>
        <v/>
      </c>
      <c r="AJ18" s="56"/>
      <c r="AK18" s="60" t="str">
        <f t="shared" si="2"/>
        <v/>
      </c>
      <c r="AL18" s="6" t="str">
        <f>IF(B18="","",Final!L15)</f>
        <v/>
      </c>
      <c r="AM18" s="57" t="str">
        <f t="shared" si="3"/>
        <v/>
      </c>
      <c r="AN18" s="57" t="str">
        <f t="array" ref="AN18">IF(B18="","",IF(COUNTA(C18)&lt;1,"0",IF(AL18="M","M",IF(AJ18="I","I",IF(AJ18="W","W",IF(AM18&lt;50,"F",IF(AM18&lt;=54.9,"D",IF(AM18&lt;=59.9,"D+",IF(AM18&lt;=69.9,"C",IF(AM18&lt;=74.9,"C+",IF(AM18&lt;=84.9,"B",IF(AM18&lt;=89.9,"B+",IF(AM18&gt;=90,"A")))))))))))))</f>
        <v/>
      </c>
    </row>
    <row r="19" spans="1:40" s="48" customFormat="1" ht="19.5">
      <c r="A19" s="47">
        <v>13</v>
      </c>
      <c r="B19" s="32" t="str">
        <f>IF(ข้อมูลนักศึกษา!C17=0,"",ข้อมูลนักศึกษา!C17)</f>
        <v/>
      </c>
      <c r="C19" s="58" t="str">
        <f>IF(ข้อมูลนักศึกษา!C17=0,"",VLOOKUP(B19,ข้อมูลนักศึกษา!C17:D87,2,FALSE))</f>
        <v/>
      </c>
      <c r="D19" s="32" t="str">
        <f t="array" ref="D19">IF(B19="","",จิตพิสัย!E19)</f>
        <v/>
      </c>
      <c r="E19" s="32" t="str">
        <f t="array" ref="E19">IF(B19="","",จิตพิสัย!F19)</f>
        <v/>
      </c>
      <c r="F19" s="32" t="str">
        <f>IF(B19="","",จิตพิสัย!G19)</f>
        <v/>
      </c>
      <c r="G19" s="32" t="str">
        <f t="array" ref="G19">IF(B19="","",จิตพิสัย!H19)</f>
        <v/>
      </c>
      <c r="H19" s="32" t="str">
        <f t="array" ref="H19">IF(B19="","",จิตพิสัย!I19)</f>
        <v/>
      </c>
      <c r="I19" s="32" t="str">
        <f t="array" ref="I19">IF(B19="","",จิตพิสัย!J19)</f>
        <v/>
      </c>
      <c r="J19" s="32" t="str">
        <f t="array" ref="J19">IF(B19="","",จิตพิสัย!K19)</f>
        <v/>
      </c>
      <c r="K19" s="32" t="str">
        <f t="array" ref="K19">IF(B19="","",จิตพิสัย!L19)</f>
        <v/>
      </c>
      <c r="L19" s="32" t="str">
        <f t="array" ref="L19">IF(B19="","",จิตพิสัย!M19)</f>
        <v/>
      </c>
      <c r="M19" s="32" t="str">
        <f t="array" ref="M19">IF(B19="","",จิตพิสัย!N19)</f>
        <v/>
      </c>
      <c r="N19" s="32" t="str">
        <f t="array" ref="N19">IF(B19="","",จิตพิสัย!O19)</f>
        <v/>
      </c>
      <c r="O19" s="32" t="str">
        <f t="array" ref="O19">IF(B19="","",จิตพิสัย!P19)</f>
        <v/>
      </c>
      <c r="P19" s="32" t="str">
        <f t="array" ref="P19">IF(B19="","",จิตพิสัย!Q19)</f>
        <v/>
      </c>
      <c r="Q19" s="32" t="str">
        <f t="array" ref="Q19">IF(B19="","",จิตพิสัย!R19)</f>
        <v/>
      </c>
      <c r="R19" s="32" t="str">
        <f t="array" ref="R19">IF(B19="","",จิตพิสัย!S19)</f>
        <v/>
      </c>
      <c r="S19" s="54" t="e">
        <f>ROUNDUP(IF(ข้อมูล!D10="เข้าเรียน",((IF(S4&gt;0,(COUNTIF(D19:R19, 1)*10)/(SUM(D6:R6)),0))-หักคะแนน!O16),((IF(S4&gt;0,IF(SUM(D19:R19)&gt;AN1,"10",((SUM(D19:R19)*10)/AN1)),"0"))-หักคะแนน!O16)),1)</f>
        <v>#VALUE!</v>
      </c>
      <c r="T19" s="13" t="str">
        <f>IF(B19="","",IF(T6&gt;0,((งาน1!K16*ข้อมูล!L3)/100),""))</f>
        <v/>
      </c>
      <c r="U19" s="13" t="str">
        <f>IF(B19="","",IF(U6&gt;0,((งาน2!K16*ข้อมูล!L4)/100),""))</f>
        <v/>
      </c>
      <c r="V19" s="13" t="str">
        <f>IF(B19="","",IF(V6&gt;0,((งาน3!K16*ข้อมูล!L5)/100),""))</f>
        <v/>
      </c>
      <c r="W19" s="13" t="str">
        <f>IF(B19="","",IF(W6&gt;0,((งาน4!K16*ข้อมูล!L6)/100),""))</f>
        <v/>
      </c>
      <c r="X19" s="13" t="str">
        <f>IF(B19="","",IF(X6&gt;0,((งาน5!K16*ข้อมูล!L7)/100),""))</f>
        <v/>
      </c>
      <c r="Y19" s="13" t="str">
        <f>IF(B19="","",IF(Y6&gt;0,((งาน6!K16*ข้อมูล!L8)/100),""))</f>
        <v/>
      </c>
      <c r="Z19" s="13" t="str">
        <f>IF(B19="","",IF(Z6&gt;0,((งาน7!K16*ข้อมูล!L9)/100),""))</f>
        <v/>
      </c>
      <c r="AA19" s="13" t="str">
        <f>IF(B19="","",IF(AA6&gt;0,((งาน8!K16*ข้อมูล!L10)/100),""))</f>
        <v/>
      </c>
      <c r="AB19" s="13" t="str">
        <f>IF(B19="","",IF(AB6&gt;0,((งาน9!K16*ข้อมูล!L11)/100),""))</f>
        <v/>
      </c>
      <c r="AC19" s="13" t="str">
        <f>IF(B19="","",IF(AC6&gt;0,((งาน10!K16*ข้อมูล!L12)/100),""))</f>
        <v/>
      </c>
      <c r="AD19" s="13" t="str">
        <f>IF(B19="","",IF(AD6&gt;0,((งาน11!K16*ข้อมูล!L13)/100),""))</f>
        <v/>
      </c>
      <c r="AE19" s="13" t="str">
        <f>IF(B19="","",IF(AE6&gt;0,((งาน12!K16*ข้อมูล!L14)/100),""))</f>
        <v/>
      </c>
      <c r="AF19" s="13" t="str">
        <f>IF(B19="","",IF(AF6&gt;0,((งาน13!K16*ข้อมูล!L15)/100),""))</f>
        <v/>
      </c>
      <c r="AG19" s="13" t="str">
        <f>IF(B19="","",IF(AG6&gt;0,((งาน14!K16*ข้อมูล!L16)/100),""))</f>
        <v/>
      </c>
      <c r="AH19" s="13" t="str">
        <f>IF(B19="","",IF(ข้อมูล!K17="Term Project",IF(AH6&gt;0,(('Term Project'!K16*ข้อมูล!L17)/100),""),IF(AH6&gt;0,((QUIZ!V16*แจ้งคะแนน!AH6)/100),"")))</f>
        <v/>
      </c>
      <c r="AI19" s="55" t="str">
        <f>IF(B19="","",ROUNDUP((SUM(T19:AH19)*AI4)/SUM(T6:AH6),1))</f>
        <v/>
      </c>
      <c r="AJ19" s="56"/>
      <c r="AK19" s="60" t="str">
        <f t="shared" si="2"/>
        <v/>
      </c>
      <c r="AL19" s="6" t="str">
        <f>IF(B19="","",Final!L16)</f>
        <v/>
      </c>
      <c r="AM19" s="57" t="str">
        <f t="shared" si="3"/>
        <v/>
      </c>
      <c r="AN19" s="57" t="str">
        <f t="array" ref="AN19">IF(B19="","",IF(COUNTA(C19)&lt;1,"0",IF(AL19="M","M",IF(AJ19="I","I",IF(AJ19="W","W",IF(AM19&lt;50,"F",IF(AM19&lt;=54.9,"D",IF(AM19&lt;=59.9,"D+",IF(AM19&lt;=69.9,"C",IF(AM19&lt;=74.9,"C+",IF(AM19&lt;=84.9,"B",IF(AM19&lt;=89.9,"B+",IF(AM19&gt;=90,"A")))))))))))))</f>
        <v/>
      </c>
    </row>
    <row r="20" spans="1:40" s="48" customFormat="1" ht="19.5">
      <c r="A20" s="47">
        <v>14</v>
      </c>
      <c r="B20" s="32" t="str">
        <f>IF(ข้อมูลนักศึกษา!C18=0,"",ข้อมูลนักศึกษา!C18)</f>
        <v/>
      </c>
      <c r="C20" s="58" t="str">
        <f>IF(ข้อมูลนักศึกษา!C18=0,"",VLOOKUP(B20,ข้อมูลนักศึกษา!C18:D88,2,FALSE))</f>
        <v/>
      </c>
      <c r="D20" s="32" t="str">
        <f t="array" ref="D20">IF(B20="","",จิตพิสัย!E20)</f>
        <v/>
      </c>
      <c r="E20" s="32" t="str">
        <f t="array" ref="E20">IF(B20="","",จิตพิสัย!F20)</f>
        <v/>
      </c>
      <c r="F20" s="32" t="str">
        <f>IF(B20="","",จิตพิสัย!G20)</f>
        <v/>
      </c>
      <c r="G20" s="32" t="str">
        <f t="array" ref="G20">IF(B20="","",จิตพิสัย!H20)</f>
        <v/>
      </c>
      <c r="H20" s="32" t="str">
        <f t="array" ref="H20">IF(B20="","",จิตพิสัย!I20)</f>
        <v/>
      </c>
      <c r="I20" s="32" t="str">
        <f t="array" ref="I20">IF(B20="","",จิตพิสัย!J20)</f>
        <v/>
      </c>
      <c r="J20" s="32" t="str">
        <f t="array" ref="J20">IF(B20="","",จิตพิสัย!K20)</f>
        <v/>
      </c>
      <c r="K20" s="32" t="str">
        <f t="array" ref="K20">IF(B20="","",จิตพิสัย!L20)</f>
        <v/>
      </c>
      <c r="L20" s="32" t="str">
        <f t="array" ref="L20">IF(B20="","",จิตพิสัย!M20)</f>
        <v/>
      </c>
      <c r="M20" s="32" t="str">
        <f t="array" ref="M20">IF(B20="","",จิตพิสัย!N20)</f>
        <v/>
      </c>
      <c r="N20" s="32" t="str">
        <f t="array" ref="N20">IF(B20="","",จิตพิสัย!O20)</f>
        <v/>
      </c>
      <c r="O20" s="32" t="str">
        <f t="array" ref="O20">IF(B20="","",จิตพิสัย!P20)</f>
        <v/>
      </c>
      <c r="P20" s="32" t="str">
        <f t="array" ref="P20">IF(B20="","",จิตพิสัย!Q20)</f>
        <v/>
      </c>
      <c r="Q20" s="32" t="str">
        <f t="array" ref="Q20">IF(B20="","",จิตพิสัย!R20)</f>
        <v/>
      </c>
      <c r="R20" s="32" t="str">
        <f t="array" ref="R20">IF(B20="","",จิตพิสัย!S20)</f>
        <v/>
      </c>
      <c r="S20" s="54" t="e">
        <f>ROUNDUP(IF(ข้อมูล!D10="เข้าเรียน",((IF(S4&gt;0,(COUNTIF(D20:R20, 1)*10)/(SUM(D6:R6)),0))-หักคะแนน!O17),((IF(S4&gt;0,IF(SUM(D20:R20)&gt;AN1,"10",((SUM(D20:R20)*10)/AN1)),"0"))-หักคะแนน!O17)),1)</f>
        <v>#VALUE!</v>
      </c>
      <c r="T20" s="13" t="str">
        <f>IF(B20="","",IF(T6&gt;0,((งาน1!K17*ข้อมูล!L3)/100),""))</f>
        <v/>
      </c>
      <c r="U20" s="13" t="str">
        <f>IF(B20="","",IF(U6&gt;0,((งาน2!K17*ข้อมูล!L4)/100),""))</f>
        <v/>
      </c>
      <c r="V20" s="13" t="str">
        <f>IF(B20="","",IF(V6&gt;0,((งาน3!K17*ข้อมูล!L5)/100),""))</f>
        <v/>
      </c>
      <c r="W20" s="13" t="str">
        <f>IF(B20="","",IF(W6&gt;0,((งาน4!K17*ข้อมูล!L6)/100),""))</f>
        <v/>
      </c>
      <c r="X20" s="13" t="str">
        <f>IF(B20="","",IF(X6&gt;0,((งาน5!K17*ข้อมูล!L7)/100),""))</f>
        <v/>
      </c>
      <c r="Y20" s="13" t="str">
        <f>IF(B20="","",IF(Y6&gt;0,((งาน6!K17*ข้อมูล!L8)/100),""))</f>
        <v/>
      </c>
      <c r="Z20" s="13" t="str">
        <f>IF(B20="","",IF(Z6&gt;0,((งาน7!K17*ข้อมูล!L9)/100),""))</f>
        <v/>
      </c>
      <c r="AA20" s="13" t="str">
        <f>IF(B20="","",IF(AA6&gt;0,((งาน8!K17*ข้อมูล!L10)/100),""))</f>
        <v/>
      </c>
      <c r="AB20" s="13" t="str">
        <f>IF(B20="","",IF(AB6&gt;0,((งาน9!K17*ข้อมูล!L11)/100),""))</f>
        <v/>
      </c>
      <c r="AC20" s="13" t="str">
        <f>IF(B20="","",IF(AC6&gt;0,((งาน10!K17*ข้อมูล!L12)/100),""))</f>
        <v/>
      </c>
      <c r="AD20" s="13" t="str">
        <f>IF(B20="","",IF(AD6&gt;0,((งาน11!K17*ข้อมูล!L13)/100),""))</f>
        <v/>
      </c>
      <c r="AE20" s="13" t="str">
        <f>IF(B20="","",IF(AE6&gt;0,((งาน12!K17*ข้อมูล!L14)/100),""))</f>
        <v/>
      </c>
      <c r="AF20" s="13" t="str">
        <f>IF(B20="","",IF(AF6&gt;0,((งาน13!K17*ข้อมูล!L15)/100),""))</f>
        <v/>
      </c>
      <c r="AG20" s="13" t="str">
        <f>IF(B20="","",IF(AG6&gt;0,((งาน14!K17*ข้อมูล!L16)/100),""))</f>
        <v/>
      </c>
      <c r="AH20" s="13" t="str">
        <f>IF(B20="","",IF(ข้อมูล!K17="Term Project",IF(AH6&gt;0,(('Term Project'!K17*ข้อมูล!L17)/100),""),IF(AH6&gt;0,((QUIZ!V17*แจ้งคะแนน!AH6)/100),"")))</f>
        <v/>
      </c>
      <c r="AI20" s="55" t="str">
        <f>IF(B20="","",ROUNDUP((SUM(T20:AH20)*AI4)/SUM(T6:AH6),1))</f>
        <v/>
      </c>
      <c r="AJ20" s="56"/>
      <c r="AK20" s="60" t="str">
        <f t="shared" si="2"/>
        <v/>
      </c>
      <c r="AL20" s="6" t="str">
        <f>IF(B20="","",Final!L17)</f>
        <v/>
      </c>
      <c r="AM20" s="57" t="str">
        <f t="shared" si="3"/>
        <v/>
      </c>
      <c r="AN20" s="57" t="str">
        <f t="array" ref="AN20">IF(B20="","",IF(COUNTA(C20)&lt;1,"0",IF(AL20="M","M",IF(AJ20="I","I",IF(AJ20="W","W",IF(AM20&lt;50,"F",IF(AM20&lt;=54.9,"D",IF(AM20&lt;=59.9,"D+",IF(AM20&lt;=69.9,"C",IF(AM20&lt;=74.9,"C+",IF(AM20&lt;=84.9,"B",IF(AM20&lt;=89.9,"B+",IF(AM20&gt;=90,"A")))))))))))))</f>
        <v/>
      </c>
    </row>
    <row r="21" spans="1:40" s="48" customFormat="1" ht="19.5">
      <c r="A21" s="47">
        <v>15</v>
      </c>
      <c r="B21" s="32" t="str">
        <f>IF(ข้อมูลนักศึกษา!C19=0,"",ข้อมูลนักศึกษา!C19)</f>
        <v/>
      </c>
      <c r="C21" s="58" t="str">
        <f>IF(ข้อมูลนักศึกษา!C19=0,"",VLOOKUP(B21,ข้อมูลนักศึกษา!C19:D89,2,FALSE))</f>
        <v/>
      </c>
      <c r="D21" s="32" t="str">
        <f t="array" ref="D21">IF(B21="","",จิตพิสัย!E21)</f>
        <v/>
      </c>
      <c r="E21" s="32" t="str">
        <f t="array" ref="E21">IF(B21="","",จิตพิสัย!F21)</f>
        <v/>
      </c>
      <c r="F21" s="32" t="str">
        <f>IF(B21="","",จิตพิสัย!G21)</f>
        <v/>
      </c>
      <c r="G21" s="32" t="str">
        <f t="array" ref="G21">IF(B21="","",จิตพิสัย!H21)</f>
        <v/>
      </c>
      <c r="H21" s="32" t="str">
        <f t="array" ref="H21">IF(B21="","",จิตพิสัย!I21)</f>
        <v/>
      </c>
      <c r="I21" s="32" t="str">
        <f t="array" ref="I21">IF(B21="","",จิตพิสัย!J21)</f>
        <v/>
      </c>
      <c r="J21" s="32" t="str">
        <f t="array" ref="J21">IF(B21="","",จิตพิสัย!K21)</f>
        <v/>
      </c>
      <c r="K21" s="32" t="str">
        <f t="array" ref="K21">IF(B21="","",จิตพิสัย!L21)</f>
        <v/>
      </c>
      <c r="L21" s="32" t="str">
        <f t="array" ref="L21">IF(B21="","",จิตพิสัย!M21)</f>
        <v/>
      </c>
      <c r="M21" s="32" t="str">
        <f t="array" ref="M21">IF(B21="","",จิตพิสัย!N21)</f>
        <v/>
      </c>
      <c r="N21" s="32" t="str">
        <f t="array" ref="N21">IF(B21="","",จิตพิสัย!O21)</f>
        <v/>
      </c>
      <c r="O21" s="32" t="str">
        <f t="array" ref="O21">IF(B21="","",จิตพิสัย!P21)</f>
        <v/>
      </c>
      <c r="P21" s="32" t="str">
        <f t="array" ref="P21">IF(B21="","",จิตพิสัย!Q21)</f>
        <v/>
      </c>
      <c r="Q21" s="32" t="str">
        <f t="array" ref="Q21">IF(B21="","",จิตพิสัย!R21)</f>
        <v/>
      </c>
      <c r="R21" s="32" t="str">
        <f t="array" ref="R21">IF(B21="","",จิตพิสัย!S21)</f>
        <v/>
      </c>
      <c r="S21" s="54" t="e">
        <f>ROUNDUP(IF(ข้อมูล!D10="เข้าเรียน",((IF(S4&gt;0,(COUNTIF(D21:R21, 1)*10)/(SUM(D6:R6)),0))-หักคะแนน!O18),((IF(S4&gt;0,IF(SUM(D21:R21)&gt;AN1,"10",((SUM(D21:R21)*10)/AN1)),"0"))-หักคะแนน!O18)),1)</f>
        <v>#VALUE!</v>
      </c>
      <c r="T21" s="13" t="str">
        <f>IF(B21="","",IF(T6&gt;0,((งาน1!K18*ข้อมูล!L3)/100),""))</f>
        <v/>
      </c>
      <c r="U21" s="13" t="str">
        <f>IF(B21="","",IF(U6&gt;0,((งาน2!K18*ข้อมูล!L4)/100),""))</f>
        <v/>
      </c>
      <c r="V21" s="13" t="str">
        <f>IF(B21="","",IF(V6&gt;0,((งาน3!K18*ข้อมูล!L5)/100),""))</f>
        <v/>
      </c>
      <c r="W21" s="13" t="str">
        <f>IF(B21="","",IF(W6&gt;0,((งาน4!K18*ข้อมูล!L6)/100),""))</f>
        <v/>
      </c>
      <c r="X21" s="13" t="str">
        <f>IF(B21="","",IF(X6&gt;0,((งาน5!K18*ข้อมูล!L7)/100),""))</f>
        <v/>
      </c>
      <c r="Y21" s="13" t="str">
        <f>IF(B21="","",IF(Y6&gt;0,((งาน6!K18*ข้อมูล!L8)/100),""))</f>
        <v/>
      </c>
      <c r="Z21" s="13" t="str">
        <f>IF(B21="","",IF(Z6&gt;0,((งาน7!K18*ข้อมูล!L9)/100),""))</f>
        <v/>
      </c>
      <c r="AA21" s="13" t="str">
        <f>IF(B21="","",IF(AA6&gt;0,((งาน8!K18*ข้อมูล!L10)/100),""))</f>
        <v/>
      </c>
      <c r="AB21" s="13" t="str">
        <f>IF(B21="","",IF(AB6&gt;0,((งาน9!K18*ข้อมูล!L11)/100),""))</f>
        <v/>
      </c>
      <c r="AC21" s="13" t="str">
        <f>IF(B21="","",IF(AC6&gt;0,((งาน10!K18*ข้อมูล!L12)/100),""))</f>
        <v/>
      </c>
      <c r="AD21" s="13" t="str">
        <f>IF(B21="","",IF(AD6&gt;0,((งาน11!K18*ข้อมูล!L13)/100),""))</f>
        <v/>
      </c>
      <c r="AE21" s="13" t="str">
        <f>IF(B21="","",IF(AE6&gt;0,((งาน12!K18*ข้อมูล!L14)/100),""))</f>
        <v/>
      </c>
      <c r="AF21" s="13" t="str">
        <f>IF(B21="","",IF(AF6&gt;0,((งาน13!K18*ข้อมูล!L15)/100),""))</f>
        <v/>
      </c>
      <c r="AG21" s="13" t="str">
        <f>IF(B21="","",IF(AG6&gt;0,((งาน14!K18*ข้อมูล!L16)/100),""))</f>
        <v/>
      </c>
      <c r="AH21" s="13" t="str">
        <f>IF(B21="","",IF(ข้อมูล!K17="Term Project",IF(AH6&gt;0,(('Term Project'!K18*ข้อมูล!L17)/100),""),IF(AH6&gt;0,((QUIZ!V18*แจ้งคะแนน!AH6)/100),"")))</f>
        <v/>
      </c>
      <c r="AI21" s="55" t="str">
        <f>IF(B21="","",ROUNDUP((SUM(T21:AH21)*AI4)/SUM(T6:AH6),1))</f>
        <v/>
      </c>
      <c r="AJ21" s="56"/>
      <c r="AK21" s="60" t="str">
        <f t="shared" si="2"/>
        <v/>
      </c>
      <c r="AL21" s="6" t="str">
        <f>IF(B21="","",Final!L18)</f>
        <v/>
      </c>
      <c r="AM21" s="57" t="str">
        <f t="shared" si="3"/>
        <v/>
      </c>
      <c r="AN21" s="57" t="str">
        <f t="array" ref="AN21">IF(B21="","",IF(COUNTA(C21)&lt;1,"0",IF(AL21="M","M",IF(AJ21="I","I",IF(AJ21="W","W",IF(AM21&lt;50,"F",IF(AM21&lt;=54.9,"D",IF(AM21&lt;=59.9,"D+",IF(AM21&lt;=69.9,"C",IF(AM21&lt;=74.9,"C+",IF(AM21&lt;=84.9,"B",IF(AM21&lt;=89.9,"B+",IF(AM21&gt;=90,"A")))))))))))))</f>
        <v/>
      </c>
    </row>
    <row r="22" spans="1:40" s="48" customFormat="1" ht="19.5">
      <c r="A22" s="47">
        <v>16</v>
      </c>
      <c r="B22" s="32" t="str">
        <f>IF(ข้อมูลนักศึกษา!C20=0,"",ข้อมูลนักศึกษา!C20)</f>
        <v/>
      </c>
      <c r="C22" s="58" t="str">
        <f>IF(ข้อมูลนักศึกษา!C20=0,"",VLOOKUP(B22,ข้อมูลนักศึกษา!C20:D90,2,FALSE))</f>
        <v/>
      </c>
      <c r="D22" s="32" t="str">
        <f t="array" ref="D22">IF(B22="","",จิตพิสัย!E22)</f>
        <v/>
      </c>
      <c r="E22" s="32" t="str">
        <f t="array" ref="E22">IF(B22="","",จิตพิสัย!F22)</f>
        <v/>
      </c>
      <c r="F22" s="32" t="str">
        <f>IF(B22="","",จิตพิสัย!G22)</f>
        <v/>
      </c>
      <c r="G22" s="32" t="str">
        <f t="array" ref="G22">IF(B22="","",จิตพิสัย!H22)</f>
        <v/>
      </c>
      <c r="H22" s="32" t="str">
        <f t="array" ref="H22">IF(B22="","",จิตพิสัย!I22)</f>
        <v/>
      </c>
      <c r="I22" s="32" t="str">
        <f t="array" ref="I22">IF(B22="","",จิตพิสัย!J22)</f>
        <v/>
      </c>
      <c r="J22" s="32" t="str">
        <f t="array" ref="J22">IF(B22="","",จิตพิสัย!K22)</f>
        <v/>
      </c>
      <c r="K22" s="32" t="str">
        <f t="array" ref="K22">IF(B22="","",จิตพิสัย!L22)</f>
        <v/>
      </c>
      <c r="L22" s="32" t="str">
        <f t="array" ref="L22">IF(B22="","",จิตพิสัย!M22)</f>
        <v/>
      </c>
      <c r="M22" s="32" t="str">
        <f t="array" ref="M22">IF(B22="","",จิตพิสัย!N22)</f>
        <v/>
      </c>
      <c r="N22" s="32" t="str">
        <f t="array" ref="N22">IF(B22="","",จิตพิสัย!O22)</f>
        <v/>
      </c>
      <c r="O22" s="32" t="str">
        <f t="array" ref="O22">IF(B22="","",จิตพิสัย!P22)</f>
        <v/>
      </c>
      <c r="P22" s="32" t="str">
        <f t="array" ref="P22">IF(B22="","",จิตพิสัย!Q22)</f>
        <v/>
      </c>
      <c r="Q22" s="32" t="str">
        <f t="array" ref="Q22">IF(B22="","",จิตพิสัย!R22)</f>
        <v/>
      </c>
      <c r="R22" s="32" t="str">
        <f t="array" ref="R22">IF(B22="","",จิตพิสัย!S22)</f>
        <v/>
      </c>
      <c r="S22" s="54" t="e">
        <f>ROUNDUP(IF(ข้อมูล!D10="เข้าเรียน",((IF(S4&gt;0,(COUNTIF(D22:R22, 1)*10)/(SUM(D6:R6)),0))-หักคะแนน!O19),((IF(S4&gt;0,IF(SUM(D22:R22)&gt;AN1,"10",((SUM(D22:R22)*10)/AN1)),"0"))-หักคะแนน!O19)),1)</f>
        <v>#VALUE!</v>
      </c>
      <c r="T22" s="13" t="str">
        <f>IF(B22="","",IF(T6&gt;0,((งาน1!K19*ข้อมูล!L3)/100),""))</f>
        <v/>
      </c>
      <c r="U22" s="13" t="str">
        <f>IF(B22="","",IF(U6&gt;0,((งาน2!K19*ข้อมูล!L4)/100),""))</f>
        <v/>
      </c>
      <c r="V22" s="13" t="str">
        <f>IF(B22="","",IF(V6&gt;0,((งาน3!K19*ข้อมูล!L5)/100),""))</f>
        <v/>
      </c>
      <c r="W22" s="13" t="str">
        <f>IF(B22="","",IF(W6&gt;0,((งาน4!K19*ข้อมูล!L6)/100),""))</f>
        <v/>
      </c>
      <c r="X22" s="13" t="str">
        <f>IF(B22="","",IF(X6&gt;0,((งาน5!K19*ข้อมูล!L7)/100),""))</f>
        <v/>
      </c>
      <c r="Y22" s="13" t="str">
        <f>IF(B22="","",IF(Y6&gt;0,((งาน6!K19*ข้อมูล!L8)/100),""))</f>
        <v/>
      </c>
      <c r="Z22" s="13" t="str">
        <f>IF(B22="","",IF(Z6&gt;0,((งาน7!K19*ข้อมูล!L9)/100),""))</f>
        <v/>
      </c>
      <c r="AA22" s="13" t="str">
        <f>IF(B22="","",IF(AA6&gt;0,((งาน8!K19*ข้อมูล!L10)/100),""))</f>
        <v/>
      </c>
      <c r="AB22" s="13" t="str">
        <f>IF(B22="","",IF(AB6&gt;0,((งาน9!K19*ข้อมูล!L11)/100),""))</f>
        <v/>
      </c>
      <c r="AC22" s="13" t="str">
        <f>IF(B22="","",IF(AC6&gt;0,((งาน10!K19*ข้อมูล!L12)/100),""))</f>
        <v/>
      </c>
      <c r="AD22" s="13" t="str">
        <f>IF(B22="","",IF(AD6&gt;0,((งาน11!K19*ข้อมูล!L13)/100),""))</f>
        <v/>
      </c>
      <c r="AE22" s="13" t="str">
        <f>IF(B22="","",IF(AE6&gt;0,((งาน12!K19*ข้อมูล!L14)/100),""))</f>
        <v/>
      </c>
      <c r="AF22" s="13" t="str">
        <f>IF(B22="","",IF(AF6&gt;0,((งาน13!K19*ข้อมูล!L15)/100),""))</f>
        <v/>
      </c>
      <c r="AG22" s="13" t="str">
        <f>IF(B22="","",IF(AG6&gt;0,((งาน14!K19*ข้อมูล!L16)/100),""))</f>
        <v/>
      </c>
      <c r="AH22" s="13" t="str">
        <f>IF(B22="","",IF(ข้อมูล!K17="Term Project",IF(AH6&gt;0,(('Term Project'!K19*ข้อมูล!L17)/100),""),IF(AH6&gt;0,((QUIZ!V19*แจ้งคะแนน!AH6)/100),"")))</f>
        <v/>
      </c>
      <c r="AI22" s="55" t="str">
        <f>IF(B22="","",ROUNDUP((SUM(T22:AH22)*AI4)/SUM(T6:AH6),1))</f>
        <v/>
      </c>
      <c r="AJ22" s="56"/>
      <c r="AK22" s="60" t="str">
        <f t="shared" si="2"/>
        <v/>
      </c>
      <c r="AL22" s="6" t="str">
        <f>IF(B22="","",Final!L19)</f>
        <v/>
      </c>
      <c r="AM22" s="57" t="str">
        <f t="shared" si="3"/>
        <v/>
      </c>
      <c r="AN22" s="57" t="str">
        <f t="array" ref="AN22">IF(B22="","",IF(COUNTA(C22)&lt;1,"0",IF(AL22="M","M",IF(AJ22="I","I",IF(AJ22="W","W",IF(AM22&lt;50,"F",IF(AM22&lt;=54.9,"D",IF(AM22&lt;=59.9,"D+",IF(AM22&lt;=69.9,"C",IF(AM22&lt;=74.9,"C+",IF(AM22&lt;=84.9,"B",IF(AM22&lt;=89.9,"B+",IF(AM22&gt;=90,"A")))))))))))))</f>
        <v/>
      </c>
    </row>
    <row r="23" spans="1:40" s="48" customFormat="1" ht="19.5">
      <c r="A23" s="47">
        <v>17</v>
      </c>
      <c r="B23" s="32" t="str">
        <f>IF(ข้อมูลนักศึกษา!C21=0,"",ข้อมูลนักศึกษา!C21)</f>
        <v/>
      </c>
      <c r="C23" s="58" t="str">
        <f>IF(ข้อมูลนักศึกษา!C21=0,"",VLOOKUP(B23,ข้อมูลนักศึกษา!C21:D91,2,FALSE))</f>
        <v/>
      </c>
      <c r="D23" s="32" t="str">
        <f t="array" ref="D23">IF(B23="","",จิตพิสัย!E23)</f>
        <v/>
      </c>
      <c r="E23" s="32" t="str">
        <f t="array" ref="E23">IF(B23="","",จิตพิสัย!F23)</f>
        <v/>
      </c>
      <c r="F23" s="32" t="str">
        <f>IF(B23="","",จิตพิสัย!G23)</f>
        <v/>
      </c>
      <c r="G23" s="32" t="str">
        <f t="array" ref="G23">IF(B23="","",จิตพิสัย!H23)</f>
        <v/>
      </c>
      <c r="H23" s="32" t="str">
        <f t="array" ref="H23">IF(B23="","",จิตพิสัย!I23)</f>
        <v/>
      </c>
      <c r="I23" s="32" t="str">
        <f t="array" ref="I23">IF(B23="","",จิตพิสัย!J23)</f>
        <v/>
      </c>
      <c r="J23" s="32" t="str">
        <f t="array" ref="J23">IF(B23="","",จิตพิสัย!K23)</f>
        <v/>
      </c>
      <c r="K23" s="32" t="str">
        <f t="array" ref="K23">IF(B23="","",จิตพิสัย!L23)</f>
        <v/>
      </c>
      <c r="L23" s="32" t="str">
        <f t="array" ref="L23">IF(B23="","",จิตพิสัย!M23)</f>
        <v/>
      </c>
      <c r="M23" s="32" t="str">
        <f t="array" ref="M23">IF(B23="","",จิตพิสัย!N23)</f>
        <v/>
      </c>
      <c r="N23" s="32" t="str">
        <f t="array" ref="N23">IF(B23="","",จิตพิสัย!O23)</f>
        <v/>
      </c>
      <c r="O23" s="32" t="str">
        <f t="array" ref="O23">IF(B23="","",จิตพิสัย!P23)</f>
        <v/>
      </c>
      <c r="P23" s="32" t="str">
        <f t="array" ref="P23">IF(B23="","",จิตพิสัย!Q23)</f>
        <v/>
      </c>
      <c r="Q23" s="32" t="str">
        <f t="array" ref="Q23">IF(B23="","",จิตพิสัย!R23)</f>
        <v/>
      </c>
      <c r="R23" s="32" t="str">
        <f t="array" ref="R23">IF(B23="","",จิตพิสัย!S23)</f>
        <v/>
      </c>
      <c r="S23" s="54" t="e">
        <f>ROUNDUP(IF(ข้อมูล!D10="เข้าเรียน",((IF(S4&gt;0,(COUNTIF(D23:R23, 1)*10)/(SUM(D6:R6)),0))-หักคะแนน!O20),((IF(S4&gt;0,IF(SUM(D23:R23)&gt;AN1,"10",((SUM(D23:R23)*10)/AN1)),"0"))-หักคะแนน!O20)),1)</f>
        <v>#VALUE!</v>
      </c>
      <c r="T23" s="13" t="str">
        <f>IF(B23="","",IF(T6&gt;0,((งาน1!K20*ข้อมูล!L3)/100),""))</f>
        <v/>
      </c>
      <c r="U23" s="13" t="str">
        <f>IF(B23="","",IF(U6&gt;0,((งาน2!K20*ข้อมูล!L4)/100),""))</f>
        <v/>
      </c>
      <c r="V23" s="13" t="str">
        <f>IF(B23="","",IF(V6&gt;0,((งาน3!K20*ข้อมูล!L5)/100),""))</f>
        <v/>
      </c>
      <c r="W23" s="13" t="str">
        <f>IF(B23="","",IF(W6&gt;0,((งาน4!K20*ข้อมูล!L6)/100),""))</f>
        <v/>
      </c>
      <c r="X23" s="13" t="str">
        <f>IF(B23="","",IF(X6&gt;0,((งาน5!K20*ข้อมูล!L7)/100),""))</f>
        <v/>
      </c>
      <c r="Y23" s="13" t="str">
        <f>IF(B23="","",IF(Y6&gt;0,((งาน6!K20*ข้อมูล!L8)/100),""))</f>
        <v/>
      </c>
      <c r="Z23" s="13" t="str">
        <f>IF(B23="","",IF(Z6&gt;0,((งาน7!K20*ข้อมูล!L9)/100),""))</f>
        <v/>
      </c>
      <c r="AA23" s="13" t="str">
        <f>IF(B23="","",IF(AA6&gt;0,((งาน8!K20*ข้อมูล!L10)/100),""))</f>
        <v/>
      </c>
      <c r="AB23" s="13" t="str">
        <f>IF(B23="","",IF(AB6&gt;0,((งาน9!K20*ข้อมูล!L11)/100),""))</f>
        <v/>
      </c>
      <c r="AC23" s="13" t="str">
        <f>IF(B23="","",IF(AC6&gt;0,((งาน10!K20*ข้อมูล!L12)/100),""))</f>
        <v/>
      </c>
      <c r="AD23" s="13" t="str">
        <f>IF(B23="","",IF(AD6&gt;0,((งาน11!K20*ข้อมูล!L13)/100),""))</f>
        <v/>
      </c>
      <c r="AE23" s="13" t="str">
        <f>IF(B23="","",IF(AE6&gt;0,((งาน12!K20*ข้อมูล!L14)/100),""))</f>
        <v/>
      </c>
      <c r="AF23" s="13" t="str">
        <f>IF(B23="","",IF(AF6&gt;0,((งาน13!K20*ข้อมูล!L15)/100),""))</f>
        <v/>
      </c>
      <c r="AG23" s="13" t="str">
        <f>IF(B23="","",IF(AG6&gt;0,((งาน14!K20*ข้อมูล!L16)/100),""))</f>
        <v/>
      </c>
      <c r="AH23" s="13" t="str">
        <f>IF(B23="","",IF(ข้อมูล!K17="Term Project",IF(AH6&gt;0,(('Term Project'!K20*ข้อมูล!L17)/100),""),IF(AH6&gt;0,((QUIZ!V20*แจ้งคะแนน!AH6)/100),"")))</f>
        <v/>
      </c>
      <c r="AI23" s="55" t="str">
        <f>IF(B23="","",ROUNDUP((SUM(T23:AH23)*AI4)/SUM(T6:AH6),1))</f>
        <v/>
      </c>
      <c r="AJ23" s="56"/>
      <c r="AK23" s="60" t="str">
        <f t="shared" si="2"/>
        <v/>
      </c>
      <c r="AL23" s="6" t="str">
        <f>IF(B23="","",Final!L20)</f>
        <v/>
      </c>
      <c r="AM23" s="57" t="str">
        <f t="shared" si="3"/>
        <v/>
      </c>
      <c r="AN23" s="57" t="str">
        <f t="array" ref="AN23">IF(B23="","",IF(COUNTA(C23)&lt;1,"0",IF(AL23="M","M",IF(AJ23="I","I",IF(AJ23="W","W",IF(AM23&lt;50,"F",IF(AM23&lt;=54.9,"D",IF(AM23&lt;=59.9,"D+",IF(AM23&lt;=69.9,"C",IF(AM23&lt;=74.9,"C+",IF(AM23&lt;=84.9,"B",IF(AM23&lt;=89.9,"B+",IF(AM23&gt;=90,"A")))))))))))))</f>
        <v/>
      </c>
    </row>
    <row r="24" spans="1:40" s="48" customFormat="1" ht="19.5">
      <c r="A24" s="47">
        <v>18</v>
      </c>
      <c r="B24" s="32" t="str">
        <f>IF(ข้อมูลนักศึกษา!C22=0,"",ข้อมูลนักศึกษา!C22)</f>
        <v/>
      </c>
      <c r="C24" s="58" t="str">
        <f>IF(ข้อมูลนักศึกษา!C22=0,"",VLOOKUP(B24,ข้อมูลนักศึกษา!C22:D92,2,FALSE))</f>
        <v/>
      </c>
      <c r="D24" s="32" t="str">
        <f t="array" ref="D24">IF(B24="","",จิตพิสัย!E24)</f>
        <v/>
      </c>
      <c r="E24" s="32" t="str">
        <f t="array" ref="E24">IF(B24="","",จิตพิสัย!F24)</f>
        <v/>
      </c>
      <c r="F24" s="32" t="str">
        <f>IF(B24="","",จิตพิสัย!G24)</f>
        <v/>
      </c>
      <c r="G24" s="32" t="str">
        <f t="array" ref="G24">IF(B24="","",จิตพิสัย!H24)</f>
        <v/>
      </c>
      <c r="H24" s="32" t="str">
        <f t="array" ref="H24">IF(B24="","",จิตพิสัย!I24)</f>
        <v/>
      </c>
      <c r="I24" s="32" t="str">
        <f t="array" ref="I24">IF(B24="","",จิตพิสัย!J24)</f>
        <v/>
      </c>
      <c r="J24" s="32" t="str">
        <f t="array" ref="J24">IF(B24="","",จิตพิสัย!K24)</f>
        <v/>
      </c>
      <c r="K24" s="32" t="str">
        <f t="array" ref="K24">IF(B24="","",จิตพิสัย!L24)</f>
        <v/>
      </c>
      <c r="L24" s="32" t="str">
        <f t="array" ref="L24">IF(B24="","",จิตพิสัย!M24)</f>
        <v/>
      </c>
      <c r="M24" s="32" t="str">
        <f t="array" ref="M24">IF(B24="","",จิตพิสัย!N24)</f>
        <v/>
      </c>
      <c r="N24" s="32" t="str">
        <f t="array" ref="N24">IF(B24="","",จิตพิสัย!O24)</f>
        <v/>
      </c>
      <c r="O24" s="32" t="str">
        <f t="array" ref="O24">IF(B24="","",จิตพิสัย!P24)</f>
        <v/>
      </c>
      <c r="P24" s="32" t="str">
        <f t="array" ref="P24">IF(B24="","",จิตพิสัย!Q24)</f>
        <v/>
      </c>
      <c r="Q24" s="32" t="str">
        <f t="array" ref="Q24">IF(B24="","",จิตพิสัย!R24)</f>
        <v/>
      </c>
      <c r="R24" s="32" t="str">
        <f t="array" ref="R24">IF(B24="","",จิตพิสัย!S24)</f>
        <v/>
      </c>
      <c r="S24" s="54" t="e">
        <f>ROUNDUP(IF(ข้อมูล!D10="เข้าเรียน",((IF(S4&gt;0,(COUNTIF(D24:R24, 1)*10)/(SUM(D6:R6)),0))-หักคะแนน!O21),((IF(S4&gt;0,IF(SUM(D24:R24)&gt;AN1,"10",((SUM(D24:R24)*10)/AN1)),"0"))-หักคะแนน!O21)),1)</f>
        <v>#VALUE!</v>
      </c>
      <c r="T24" s="13" t="str">
        <f>IF(B24="","",IF(T6&gt;0,((งาน1!K21*ข้อมูล!L3)/100),""))</f>
        <v/>
      </c>
      <c r="U24" s="13" t="str">
        <f>IF(B24="","",IF(U6&gt;0,((งาน2!K21*ข้อมูล!L4)/100),""))</f>
        <v/>
      </c>
      <c r="V24" s="13" t="str">
        <f>IF(B24="","",IF(V6&gt;0,((งาน3!K21*ข้อมูล!L5)/100),""))</f>
        <v/>
      </c>
      <c r="W24" s="13" t="str">
        <f>IF(B24="","",IF(W6&gt;0,((งาน4!K21*ข้อมูล!L6)/100),""))</f>
        <v/>
      </c>
      <c r="X24" s="13" t="str">
        <f>IF(B24="","",IF(X6&gt;0,((งาน5!K21*ข้อมูล!L7)/100),""))</f>
        <v/>
      </c>
      <c r="Y24" s="13" t="str">
        <f>IF(B24="","",IF(Y6&gt;0,((งาน6!K21*ข้อมูล!L8)/100),""))</f>
        <v/>
      </c>
      <c r="Z24" s="13" t="str">
        <f>IF(B24="","",IF(Z6&gt;0,((งาน7!K21*ข้อมูล!L9)/100),""))</f>
        <v/>
      </c>
      <c r="AA24" s="13" t="str">
        <f>IF(B24="","",IF(AA6&gt;0,((งาน8!K21*ข้อมูล!L10)/100),""))</f>
        <v/>
      </c>
      <c r="AB24" s="13" t="str">
        <f>IF(B24="","",IF(AB6&gt;0,((งาน9!K21*ข้อมูล!L11)/100),""))</f>
        <v/>
      </c>
      <c r="AC24" s="13" t="str">
        <f>IF(B24="","",IF(AC6&gt;0,((งาน10!K21*ข้อมูล!L12)/100),""))</f>
        <v/>
      </c>
      <c r="AD24" s="13" t="str">
        <f>IF(B24="","",IF(AD6&gt;0,((งาน11!K21*ข้อมูล!L13)/100),""))</f>
        <v/>
      </c>
      <c r="AE24" s="13" t="str">
        <f>IF(B24="","",IF(AE6&gt;0,((งาน12!K21*ข้อมูล!L14)/100),""))</f>
        <v/>
      </c>
      <c r="AF24" s="13" t="str">
        <f>IF(B24="","",IF(AF6&gt;0,((งาน13!K21*ข้อมูล!L15)/100),""))</f>
        <v/>
      </c>
      <c r="AG24" s="13" t="str">
        <f>IF(B24="","",IF(AG6&gt;0,((งาน14!K21*ข้อมูล!L16)/100),""))</f>
        <v/>
      </c>
      <c r="AH24" s="13" t="str">
        <f>IF(B24="","",IF(ข้อมูล!K17="Term Project",IF(AH6&gt;0,(('Term Project'!K21*ข้อมูล!L17)/100),""),IF(AH6&gt;0,((QUIZ!V21*แจ้งคะแนน!AH6)/100),"")))</f>
        <v/>
      </c>
      <c r="AI24" s="55" t="str">
        <f>IF(B24="","",ROUNDUP((SUM(T24:AH24)*AI4)/SUM(T6:AH6),1))</f>
        <v/>
      </c>
      <c r="AJ24" s="56"/>
      <c r="AK24" s="60" t="str">
        <f t="shared" si="2"/>
        <v/>
      </c>
      <c r="AL24" s="6" t="str">
        <f>IF(B24="","",Final!L21)</f>
        <v/>
      </c>
      <c r="AM24" s="57" t="str">
        <f t="shared" si="3"/>
        <v/>
      </c>
      <c r="AN24" s="57" t="str">
        <f t="array" ref="AN24">IF(B24="","",IF(COUNTA(C24)&lt;1,"0",IF(AL24="M","M",IF(AJ24="I","I",IF(AJ24="W","W",IF(AM24&lt;50,"F",IF(AM24&lt;=54.9,"D",IF(AM24&lt;=59.9,"D+",IF(AM24&lt;=69.9,"C",IF(AM24&lt;=74.9,"C+",IF(AM24&lt;=84.9,"B",IF(AM24&lt;=89.9,"B+",IF(AM24&gt;=90,"A")))))))))))))</f>
        <v/>
      </c>
    </row>
    <row r="25" spans="1:40" s="48" customFormat="1" ht="19.5">
      <c r="A25" s="47">
        <v>19</v>
      </c>
      <c r="B25" s="32" t="str">
        <f>IF(ข้อมูลนักศึกษา!C23=0,"",ข้อมูลนักศึกษา!C23)</f>
        <v/>
      </c>
      <c r="C25" s="58" t="str">
        <f>IF(ข้อมูลนักศึกษา!C23=0,"",VLOOKUP(B25,ข้อมูลนักศึกษา!C23:D93,2,FALSE))</f>
        <v/>
      </c>
      <c r="D25" s="32" t="str">
        <f t="array" ref="D25">IF(B25="","",จิตพิสัย!E25)</f>
        <v/>
      </c>
      <c r="E25" s="32" t="str">
        <f t="array" ref="E25">IF(B25="","",จิตพิสัย!F25)</f>
        <v/>
      </c>
      <c r="F25" s="32" t="str">
        <f>IF(B25="","",จิตพิสัย!G25)</f>
        <v/>
      </c>
      <c r="G25" s="32" t="str">
        <f t="array" ref="G25">IF(B25="","",จิตพิสัย!H25)</f>
        <v/>
      </c>
      <c r="H25" s="32" t="str">
        <f t="array" ref="H25">IF(B25="","",จิตพิสัย!I25)</f>
        <v/>
      </c>
      <c r="I25" s="32" t="str">
        <f t="array" ref="I25">IF(B25="","",จิตพิสัย!J25)</f>
        <v/>
      </c>
      <c r="J25" s="32" t="str">
        <f t="array" ref="J25">IF(B25="","",จิตพิสัย!K25)</f>
        <v/>
      </c>
      <c r="K25" s="32" t="str">
        <f t="array" ref="K25">IF(B25="","",จิตพิสัย!L25)</f>
        <v/>
      </c>
      <c r="L25" s="32" t="str">
        <f t="array" ref="L25">IF(B25="","",จิตพิสัย!M25)</f>
        <v/>
      </c>
      <c r="M25" s="32" t="str">
        <f t="array" ref="M25">IF(B25="","",จิตพิสัย!N25)</f>
        <v/>
      </c>
      <c r="N25" s="32" t="str">
        <f t="array" ref="N25">IF(B25="","",จิตพิสัย!O25)</f>
        <v/>
      </c>
      <c r="O25" s="32" t="str">
        <f t="array" ref="O25">IF(B25="","",จิตพิสัย!P25)</f>
        <v/>
      </c>
      <c r="P25" s="32" t="str">
        <f t="array" ref="P25">IF(B25="","",จิตพิสัย!Q25)</f>
        <v/>
      </c>
      <c r="Q25" s="32" t="str">
        <f t="array" ref="Q25">IF(B25="","",จิตพิสัย!R25)</f>
        <v/>
      </c>
      <c r="R25" s="32" t="str">
        <f t="array" ref="R25">IF(B25="","",จิตพิสัย!S25)</f>
        <v/>
      </c>
      <c r="S25" s="54" t="e">
        <f>ROUNDUP(IF(ข้อมูล!D10="เข้าเรียน",((IF(S4&gt;0,(COUNTIF(D25:R25, 1)*10)/(SUM(D6:R6)),0))-หักคะแนน!O22),((IF(S4&gt;0,IF(SUM(D25:R25)&gt;AN1,"10",((SUM(D25:R25)*10)/AN1)),"0"))-หักคะแนน!O22)),1)</f>
        <v>#VALUE!</v>
      </c>
      <c r="T25" s="13" t="str">
        <f>IF(B25="","",IF(T6&gt;0,((งาน1!K22*ข้อมูล!L3)/100),""))</f>
        <v/>
      </c>
      <c r="U25" s="13" t="str">
        <f>IF(B25="","",IF(U6&gt;0,((งาน2!K22*ข้อมูล!L4)/100),""))</f>
        <v/>
      </c>
      <c r="V25" s="13" t="str">
        <f>IF(B25="","",IF(V6&gt;0,((งาน3!K22*ข้อมูล!L5)/100),""))</f>
        <v/>
      </c>
      <c r="W25" s="13" t="str">
        <f>IF(B25="","",IF(W6&gt;0,((งาน4!K22*ข้อมูล!L6)/100),""))</f>
        <v/>
      </c>
      <c r="X25" s="13" t="str">
        <f>IF(B25="","",IF(X6&gt;0,((งาน5!K22*ข้อมูล!L7)/100),""))</f>
        <v/>
      </c>
      <c r="Y25" s="13" t="str">
        <f>IF(B25="","",IF(Y6&gt;0,((งาน6!K22*ข้อมูล!L8)/100),""))</f>
        <v/>
      </c>
      <c r="Z25" s="13" t="str">
        <f>IF(B25="","",IF(Z6&gt;0,((งาน7!K22*ข้อมูล!L9)/100),""))</f>
        <v/>
      </c>
      <c r="AA25" s="13" t="str">
        <f>IF(B25="","",IF(AA6&gt;0,((งาน8!K22*ข้อมูล!L10)/100),""))</f>
        <v/>
      </c>
      <c r="AB25" s="13" t="str">
        <f>IF(B25="","",IF(AB6&gt;0,((งาน9!K22*ข้อมูล!L11)/100),""))</f>
        <v/>
      </c>
      <c r="AC25" s="13" t="str">
        <f>IF(B25="","",IF(AC6&gt;0,((งาน10!K22*ข้อมูล!L12)/100),""))</f>
        <v/>
      </c>
      <c r="AD25" s="13" t="str">
        <f>IF(B25="","",IF(AD6&gt;0,((งาน11!K22*ข้อมูล!L13)/100),""))</f>
        <v/>
      </c>
      <c r="AE25" s="13" t="str">
        <f>IF(B25="","",IF(AE6&gt;0,((งาน12!K22*ข้อมูล!L14)/100),""))</f>
        <v/>
      </c>
      <c r="AF25" s="13" t="str">
        <f>IF(B25="","",IF(AF6&gt;0,((งาน13!K22*ข้อมูล!L15)/100),""))</f>
        <v/>
      </c>
      <c r="AG25" s="13" t="str">
        <f>IF(B25="","",IF(AG6&gt;0,((งาน14!K22*ข้อมูล!L16)/100),""))</f>
        <v/>
      </c>
      <c r="AH25" s="13" t="str">
        <f>IF(B25="","",IF(ข้อมูล!K17="Term Project",IF(AH6&gt;0,(('Term Project'!K22*ข้อมูล!L17)/100),""),IF(AH6&gt;0,((QUIZ!V22*แจ้งคะแนน!AH6)/100),"")))</f>
        <v/>
      </c>
      <c r="AI25" s="55" t="str">
        <f>IF(B25="","",ROUNDUP((SUM(T25:AH25)*AI4)/SUM(T6:AH6),1))</f>
        <v/>
      </c>
      <c r="AJ25" s="56"/>
      <c r="AK25" s="60" t="str">
        <f t="shared" si="2"/>
        <v/>
      </c>
      <c r="AL25" s="6" t="str">
        <f>IF(B25="","",Final!L22)</f>
        <v/>
      </c>
      <c r="AM25" s="57" t="str">
        <f t="shared" si="3"/>
        <v/>
      </c>
      <c r="AN25" s="57" t="str">
        <f t="array" ref="AN25">IF(B25="","",IF(COUNTA(C25)&lt;1,"0",IF(AL25="M","M",IF(AJ25="I","I",IF(AJ25="W","W",IF(AM25&lt;50,"F",IF(AM25&lt;=54.9,"D",IF(AM25&lt;=59.9,"D+",IF(AM25&lt;=69.9,"C",IF(AM25&lt;=74.9,"C+",IF(AM25&lt;=84.9,"B",IF(AM25&lt;=89.9,"B+",IF(AM25&gt;=90,"A")))))))))))))</f>
        <v/>
      </c>
    </row>
    <row r="26" spans="1:40" s="48" customFormat="1" ht="19.5">
      <c r="A26" s="47">
        <v>20</v>
      </c>
      <c r="B26" s="32" t="str">
        <f>IF(ข้อมูลนักศึกษา!C24=0,"",ข้อมูลนักศึกษา!C24)</f>
        <v/>
      </c>
      <c r="C26" s="58" t="str">
        <f>IF(ข้อมูลนักศึกษา!C24=0,"",VLOOKUP(B26,ข้อมูลนักศึกษา!C24:D94,2,FALSE))</f>
        <v/>
      </c>
      <c r="D26" s="32" t="str">
        <f t="array" ref="D26">IF(B26="","",จิตพิสัย!E26)</f>
        <v/>
      </c>
      <c r="E26" s="32" t="str">
        <f t="array" ref="E26">IF(B26="","",จิตพิสัย!F26)</f>
        <v/>
      </c>
      <c r="F26" s="32" t="str">
        <f>IF(B26="","",จิตพิสัย!G26)</f>
        <v/>
      </c>
      <c r="G26" s="32" t="str">
        <f t="array" ref="G26">IF(B26="","",จิตพิสัย!H26)</f>
        <v/>
      </c>
      <c r="H26" s="32" t="str">
        <f t="array" ref="H26">IF(B26="","",จิตพิสัย!I26)</f>
        <v/>
      </c>
      <c r="I26" s="32" t="str">
        <f t="array" ref="I26">IF(B26="","",จิตพิสัย!J26)</f>
        <v/>
      </c>
      <c r="J26" s="32" t="str">
        <f t="array" ref="J26">IF(B26="","",จิตพิสัย!K26)</f>
        <v/>
      </c>
      <c r="K26" s="32" t="str">
        <f t="array" ref="K26">IF(B26="","",จิตพิสัย!L26)</f>
        <v/>
      </c>
      <c r="L26" s="32" t="str">
        <f t="array" ref="L26">IF(B26="","",จิตพิสัย!M26)</f>
        <v/>
      </c>
      <c r="M26" s="32" t="str">
        <f t="array" ref="M26">IF(B26="","",จิตพิสัย!N26)</f>
        <v/>
      </c>
      <c r="N26" s="32" t="str">
        <f t="array" ref="N26">IF(B26="","",จิตพิสัย!O26)</f>
        <v/>
      </c>
      <c r="O26" s="32" t="str">
        <f t="array" ref="O26">IF(B26="","",จิตพิสัย!P26)</f>
        <v/>
      </c>
      <c r="P26" s="32" t="str">
        <f t="array" ref="P26">IF(B26="","",จิตพิสัย!Q26)</f>
        <v/>
      </c>
      <c r="Q26" s="32" t="str">
        <f t="array" ref="Q26">IF(B26="","",จิตพิสัย!R26)</f>
        <v/>
      </c>
      <c r="R26" s="32" t="str">
        <f t="array" ref="R26">IF(B26="","",จิตพิสัย!S26)</f>
        <v/>
      </c>
      <c r="S26" s="54" t="e">
        <f>ROUNDUP(IF(ข้อมูล!D10="เข้าเรียน",((IF(S4&gt;0,(COUNTIF(D26:R26, 1)*10)/(SUM(D6:R6)),0))-หักคะแนน!O23),((IF(S4&gt;0,IF(SUM(D26:R26)&gt;AN1,"10",((SUM(D26:R26)*10)/AN1)),"0"))-หักคะแนน!O23)),1)</f>
        <v>#VALUE!</v>
      </c>
      <c r="T26" s="13" t="str">
        <f>IF(B26="","",IF(T6&gt;0,((งาน1!K23*ข้อมูล!L3)/100),""))</f>
        <v/>
      </c>
      <c r="U26" s="13" t="str">
        <f>IF(B26="","",IF(U6&gt;0,((งาน2!K23*ข้อมูล!L4)/100),""))</f>
        <v/>
      </c>
      <c r="V26" s="13" t="str">
        <f>IF(B26="","",IF(V6&gt;0,((งาน3!K23*ข้อมูล!L5)/100),""))</f>
        <v/>
      </c>
      <c r="W26" s="13" t="str">
        <f>IF(B26="","",IF(W6&gt;0,((งาน4!K23*ข้อมูล!L6)/100),""))</f>
        <v/>
      </c>
      <c r="X26" s="13" t="str">
        <f>IF(B26="","",IF(X6&gt;0,((งาน5!K23*ข้อมูล!L7)/100),""))</f>
        <v/>
      </c>
      <c r="Y26" s="13" t="str">
        <f>IF(B26="","",IF(Y6&gt;0,((งาน6!K23*ข้อมูล!L8)/100),""))</f>
        <v/>
      </c>
      <c r="Z26" s="13" t="str">
        <f>IF(B26="","",IF(Z6&gt;0,((งาน7!K23*ข้อมูล!L9)/100),""))</f>
        <v/>
      </c>
      <c r="AA26" s="13" t="str">
        <f>IF(B26="","",IF(AA6&gt;0,((งาน8!K23*ข้อมูล!L10)/100),""))</f>
        <v/>
      </c>
      <c r="AB26" s="13" t="str">
        <f>IF(B26="","",IF(AB6&gt;0,((งาน9!K23*ข้อมูล!L11)/100),""))</f>
        <v/>
      </c>
      <c r="AC26" s="13" t="str">
        <f>IF(B26="","",IF(AC6&gt;0,((งาน10!K23*ข้อมูล!L12)/100),""))</f>
        <v/>
      </c>
      <c r="AD26" s="13" t="str">
        <f>IF(B26="","",IF(AD6&gt;0,((งาน11!K23*ข้อมูล!L13)/100),""))</f>
        <v/>
      </c>
      <c r="AE26" s="13" t="str">
        <f>IF(B26="","",IF(AE6&gt;0,((งาน12!K23*ข้อมูล!L14)/100),""))</f>
        <v/>
      </c>
      <c r="AF26" s="13" t="str">
        <f>IF(B26="","",IF(AF6&gt;0,((งาน13!K23*ข้อมูล!L15)/100),""))</f>
        <v/>
      </c>
      <c r="AG26" s="13" t="str">
        <f>IF(B26="","",IF(AG6&gt;0,((งาน14!K23*ข้อมูล!L16)/100),""))</f>
        <v/>
      </c>
      <c r="AH26" s="13" t="str">
        <f>IF(B26="","",IF(ข้อมูล!K17="Term Project",IF(AH6&gt;0,(('Term Project'!K23*ข้อมูล!L17)/100),""),IF(AH6&gt;0,((QUIZ!V23*แจ้งคะแนน!AH6)/100),"")))</f>
        <v/>
      </c>
      <c r="AI26" s="55" t="str">
        <f>IF(B26="","",ROUNDUP((SUM(T26:AH26)*AI4)/SUM(T6:AH6),1))</f>
        <v/>
      </c>
      <c r="AJ26" s="56"/>
      <c r="AK26" s="60" t="str">
        <f t="shared" si="2"/>
        <v/>
      </c>
      <c r="AL26" s="6" t="str">
        <f>IF(B26="","",Final!L23)</f>
        <v/>
      </c>
      <c r="AM26" s="57" t="str">
        <f t="shared" si="3"/>
        <v/>
      </c>
      <c r="AN26" s="57" t="str">
        <f t="array" ref="AN26">IF(B26="","",IF(COUNTA(C26)&lt;1,"0",IF(AL26="M","M",IF(AJ26="I","I",IF(AJ26="W","W",IF(AM26&lt;50,"F",IF(AM26&lt;=54.9,"D",IF(AM26&lt;=59.9,"D+",IF(AM26&lt;=69.9,"C",IF(AM26&lt;=74.9,"C+",IF(AM26&lt;=84.9,"B",IF(AM26&lt;=89.9,"B+",IF(AM26&gt;=90,"A")))))))))))))</f>
        <v/>
      </c>
    </row>
    <row r="27" spans="1:40" s="48" customFormat="1" ht="19.5">
      <c r="A27" s="47">
        <v>21</v>
      </c>
      <c r="B27" s="32" t="str">
        <f>IF(ข้อมูลนักศึกษา!C25=0,"",ข้อมูลนักศึกษา!C25)</f>
        <v/>
      </c>
      <c r="C27" s="58" t="str">
        <f>IF(ข้อมูลนักศึกษา!C25=0,"",VLOOKUP(B27,ข้อมูลนักศึกษา!C25:D95,2,FALSE))</f>
        <v/>
      </c>
      <c r="D27" s="32" t="str">
        <f t="array" ref="D27">IF(B27="","",จิตพิสัย!E27)</f>
        <v/>
      </c>
      <c r="E27" s="32" t="str">
        <f t="array" ref="E27">IF(B27="","",จิตพิสัย!F27)</f>
        <v/>
      </c>
      <c r="F27" s="32" t="str">
        <f>IF(B27="","",จิตพิสัย!G27)</f>
        <v/>
      </c>
      <c r="G27" s="32" t="str">
        <f t="array" ref="G27">IF(B27="","",จิตพิสัย!H27)</f>
        <v/>
      </c>
      <c r="H27" s="32" t="str">
        <f t="array" ref="H27">IF(B27="","",จิตพิสัย!I27)</f>
        <v/>
      </c>
      <c r="I27" s="32" t="str">
        <f t="array" ref="I27">IF(B27="","",จิตพิสัย!J27)</f>
        <v/>
      </c>
      <c r="J27" s="32" t="str">
        <f t="array" ref="J27">IF(B27="","",จิตพิสัย!K27)</f>
        <v/>
      </c>
      <c r="K27" s="32" t="str">
        <f t="array" ref="K27">IF(B27="","",จิตพิสัย!L27)</f>
        <v/>
      </c>
      <c r="L27" s="32" t="str">
        <f t="array" ref="L27">IF(B27="","",จิตพิสัย!M27)</f>
        <v/>
      </c>
      <c r="M27" s="32" t="str">
        <f t="array" ref="M27">IF(B27="","",จิตพิสัย!N27)</f>
        <v/>
      </c>
      <c r="N27" s="32" t="str">
        <f t="array" ref="N27">IF(B27="","",จิตพิสัย!O27)</f>
        <v/>
      </c>
      <c r="O27" s="32" t="str">
        <f t="array" ref="O27">IF(B27="","",จิตพิสัย!P27)</f>
        <v/>
      </c>
      <c r="P27" s="32" t="str">
        <f t="array" ref="P27">IF(B27="","",จิตพิสัย!Q27)</f>
        <v/>
      </c>
      <c r="Q27" s="32" t="str">
        <f t="array" ref="Q27">IF(B27="","",จิตพิสัย!R27)</f>
        <v/>
      </c>
      <c r="R27" s="32" t="str">
        <f t="array" ref="R27">IF(B27="","",จิตพิสัย!S27)</f>
        <v/>
      </c>
      <c r="S27" s="54" t="e">
        <f>ROUNDUP(IF(ข้อมูล!D10="เข้าเรียน",((IF(S4&gt;0,(COUNTIF(D27:R27, 1)*10)/(SUM(D6:R6)),0))-หักคะแนน!O24),((IF(S4&gt;0,IF(SUM(D27:R27)&gt;AN1,"10",((SUM(D27:R27)*10)/AN1)),"0"))-หักคะแนน!O24)),1)</f>
        <v>#VALUE!</v>
      </c>
      <c r="T27" s="13" t="str">
        <f>IF(B27="","",IF(T6&gt;0,((งาน1!K24*ข้อมูล!L3)/100),""))</f>
        <v/>
      </c>
      <c r="U27" s="13" t="str">
        <f>IF(B27="","",IF(U6&gt;0,((งาน2!K24*ข้อมูล!L4)/100),""))</f>
        <v/>
      </c>
      <c r="V27" s="13" t="str">
        <f>IF(B27="","",IF(V6&gt;0,((งาน3!K24*ข้อมูล!L5)/100),""))</f>
        <v/>
      </c>
      <c r="W27" s="13" t="str">
        <f>IF(B27="","",IF(W6&gt;0,((งาน4!K24*ข้อมูล!L6)/100),""))</f>
        <v/>
      </c>
      <c r="X27" s="13" t="str">
        <f>IF(B27="","",IF(X6&gt;0,((งาน5!K24*ข้อมูล!L7)/100),""))</f>
        <v/>
      </c>
      <c r="Y27" s="13" t="str">
        <f>IF(B27="","",IF(Y6&gt;0,((งาน6!K24*ข้อมูล!L8)/100),""))</f>
        <v/>
      </c>
      <c r="Z27" s="13" t="str">
        <f>IF(B27="","",IF(Z6&gt;0,((งาน7!K24*ข้อมูล!L9)/100),""))</f>
        <v/>
      </c>
      <c r="AA27" s="13" t="str">
        <f>IF(B27="","",IF(AA6&gt;0,((งาน8!K24*ข้อมูล!L10)/100),""))</f>
        <v/>
      </c>
      <c r="AB27" s="13" t="str">
        <f>IF(B27="","",IF(AB6&gt;0,((งาน9!K24*ข้อมูล!L11)/100),""))</f>
        <v/>
      </c>
      <c r="AC27" s="13" t="str">
        <f>IF(B27="","",IF(AC6&gt;0,((งาน10!K24*ข้อมูล!L12)/100),""))</f>
        <v/>
      </c>
      <c r="AD27" s="13" t="str">
        <f>IF(B27="","",IF(AD6&gt;0,((งาน11!K24*ข้อมูล!L13)/100),""))</f>
        <v/>
      </c>
      <c r="AE27" s="13" t="str">
        <f>IF(B27="","",IF(AE6&gt;0,((งาน12!K24*ข้อมูล!L14)/100),""))</f>
        <v/>
      </c>
      <c r="AF27" s="13" t="str">
        <f>IF(B27="","",IF(AF6&gt;0,((งาน13!K24*ข้อมูล!L15)/100),""))</f>
        <v/>
      </c>
      <c r="AG27" s="13" t="str">
        <f>IF(B27="","",IF(AG6&gt;0,((งาน14!K24*ข้อมูล!L16)/100),""))</f>
        <v/>
      </c>
      <c r="AH27" s="13" t="str">
        <f>IF(B27="","",IF(ข้อมูล!K17="Term Project",IF(AH6&gt;0,(('Term Project'!K24*ข้อมูล!L17)/100),""),IF(AH6&gt;0,((QUIZ!V24*แจ้งคะแนน!AH6)/100),"")))</f>
        <v/>
      </c>
      <c r="AI27" s="55" t="str">
        <f>IF(B27="","",ROUNDUP((SUM(T27:AH27)*AI4)/SUM(T6:AH6),1))</f>
        <v/>
      </c>
      <c r="AJ27" s="56"/>
      <c r="AK27" s="60" t="str">
        <f t="shared" si="2"/>
        <v/>
      </c>
      <c r="AL27" s="6" t="str">
        <f>IF(B27="","",Final!L24)</f>
        <v/>
      </c>
      <c r="AM27" s="57" t="str">
        <f t="shared" si="3"/>
        <v/>
      </c>
      <c r="AN27" s="57" t="str">
        <f t="array" ref="AN27">IF(B27="","",IF(COUNTA(C27)&lt;1,"0",IF(AL27="M","M",IF(AJ27="I","I",IF(AJ27="W","W",IF(AM27&lt;50,"F",IF(AM27&lt;=54.9,"D",IF(AM27&lt;=59.9,"D+",IF(AM27&lt;=69.9,"C",IF(AM27&lt;=74.9,"C+",IF(AM27&lt;=84.9,"B",IF(AM27&lt;=89.9,"B+",IF(AM27&gt;=90,"A")))))))))))))</f>
        <v/>
      </c>
    </row>
    <row r="28" spans="1:40" s="48" customFormat="1" ht="19.5">
      <c r="A28" s="47">
        <v>22</v>
      </c>
      <c r="B28" s="32" t="str">
        <f>IF(ข้อมูลนักศึกษา!C26=0,"",ข้อมูลนักศึกษา!C26)</f>
        <v/>
      </c>
      <c r="C28" s="58" t="str">
        <f>IF(ข้อมูลนักศึกษา!C26=0,"",VLOOKUP(B28,ข้อมูลนักศึกษา!C26:D96,2,FALSE))</f>
        <v/>
      </c>
      <c r="D28" s="32" t="str">
        <f t="array" ref="D28">IF(B28="","",จิตพิสัย!E28)</f>
        <v/>
      </c>
      <c r="E28" s="32" t="str">
        <f t="array" ref="E28">IF(B28="","",จิตพิสัย!F28)</f>
        <v/>
      </c>
      <c r="F28" s="32" t="str">
        <f>IF(B28="","",จิตพิสัย!G28)</f>
        <v/>
      </c>
      <c r="G28" s="32" t="str">
        <f t="array" ref="G28">IF(B28="","",จิตพิสัย!H28)</f>
        <v/>
      </c>
      <c r="H28" s="32" t="str">
        <f t="array" ref="H28">IF(B28="","",จิตพิสัย!I28)</f>
        <v/>
      </c>
      <c r="I28" s="32" t="str">
        <f t="array" ref="I28">IF(B28="","",จิตพิสัย!J28)</f>
        <v/>
      </c>
      <c r="J28" s="32" t="str">
        <f t="array" ref="J28">IF(B28="","",จิตพิสัย!K28)</f>
        <v/>
      </c>
      <c r="K28" s="32" t="str">
        <f t="array" ref="K28">IF(B28="","",จิตพิสัย!L28)</f>
        <v/>
      </c>
      <c r="L28" s="32" t="str">
        <f t="array" ref="L28">IF(B28="","",จิตพิสัย!M28)</f>
        <v/>
      </c>
      <c r="M28" s="32" t="str">
        <f t="array" ref="M28">IF(B28="","",จิตพิสัย!N28)</f>
        <v/>
      </c>
      <c r="N28" s="32" t="str">
        <f t="array" ref="N28">IF(B28="","",จิตพิสัย!O28)</f>
        <v/>
      </c>
      <c r="O28" s="32" t="str">
        <f t="array" ref="O28">IF(B28="","",จิตพิสัย!P28)</f>
        <v/>
      </c>
      <c r="P28" s="32" t="str">
        <f t="array" ref="P28">IF(B28="","",จิตพิสัย!Q28)</f>
        <v/>
      </c>
      <c r="Q28" s="32" t="str">
        <f t="array" ref="Q28">IF(B28="","",จิตพิสัย!R28)</f>
        <v/>
      </c>
      <c r="R28" s="32" t="str">
        <f t="array" ref="R28">IF(B28="","",จิตพิสัย!S28)</f>
        <v/>
      </c>
      <c r="S28" s="54" t="e">
        <f>ROUNDUP(IF(ข้อมูล!D10="เข้าเรียน",((IF(S4&gt;0,(COUNTIF(D28:R28, 1)*10)/(SUM(D6:R6)),0))-หักคะแนน!O25),((IF(S4&gt;0,IF(SUM(D28:R28)&gt;AN1,"10",((SUM(D28:R28)*10)/AN1)),"0"))-หักคะแนน!O25)),1)</f>
        <v>#VALUE!</v>
      </c>
      <c r="T28" s="13" t="str">
        <f>IF(B28="","",IF(T6&gt;0,((งาน1!K25*ข้อมูล!L3)/100),""))</f>
        <v/>
      </c>
      <c r="U28" s="13" t="str">
        <f>IF(B28="","",IF(U6&gt;0,((งาน2!K25*ข้อมูล!L4)/100),""))</f>
        <v/>
      </c>
      <c r="V28" s="13" t="str">
        <f>IF(B28="","",IF(V6&gt;0,((งาน3!K25*ข้อมูล!L5)/100),""))</f>
        <v/>
      </c>
      <c r="W28" s="13" t="str">
        <f>IF(B28="","",IF(W6&gt;0,((งาน4!K25*ข้อมูล!L6)/100),""))</f>
        <v/>
      </c>
      <c r="X28" s="13" t="str">
        <f>IF(B28="","",IF(X6&gt;0,((งาน5!K25*ข้อมูล!L7)/100),""))</f>
        <v/>
      </c>
      <c r="Y28" s="13" t="str">
        <f>IF(B28="","",IF(Y6&gt;0,((งาน6!K25*ข้อมูล!L8)/100),""))</f>
        <v/>
      </c>
      <c r="Z28" s="13" t="str">
        <f>IF(B28="","",IF(Z6&gt;0,((งาน7!K25*ข้อมูล!L9)/100),""))</f>
        <v/>
      </c>
      <c r="AA28" s="13" t="str">
        <f>IF(B28="","",IF(AA6&gt;0,((งาน8!K25*ข้อมูล!L10)/100),""))</f>
        <v/>
      </c>
      <c r="AB28" s="13" t="str">
        <f>IF(B28="","",IF(AB6&gt;0,((งาน9!K25*ข้อมูล!L11)/100),""))</f>
        <v/>
      </c>
      <c r="AC28" s="13" t="str">
        <f>IF(B28="","",IF(AC6&gt;0,((งาน10!K25*ข้อมูล!L12)/100),""))</f>
        <v/>
      </c>
      <c r="AD28" s="13" t="str">
        <f>IF(B28="","",IF(AD6&gt;0,((งาน11!K25*ข้อมูล!L13)/100),""))</f>
        <v/>
      </c>
      <c r="AE28" s="13" t="str">
        <f>IF(B28="","",IF(AE6&gt;0,((งาน12!K25*ข้อมูล!L14)/100),""))</f>
        <v/>
      </c>
      <c r="AF28" s="13" t="str">
        <f>IF(B28="","",IF(AF6&gt;0,((งาน13!K25*ข้อมูล!L15)/100),""))</f>
        <v/>
      </c>
      <c r="AG28" s="13" t="str">
        <f>IF(B28="","",IF(AG6&gt;0,((งาน14!K25*ข้อมูล!L16)/100),""))</f>
        <v/>
      </c>
      <c r="AH28" s="13" t="str">
        <f>IF(B28="","",IF(ข้อมูล!K17="Term Project",IF(AH6&gt;0,(('Term Project'!K25*ข้อมูล!L17)/100),""),IF(AH6&gt;0,((QUIZ!V25*แจ้งคะแนน!AH6)/100),"")))</f>
        <v/>
      </c>
      <c r="AI28" s="55" t="str">
        <f>IF(B28="","",ROUNDUP((SUM(T28:AH28)*AI4)/SUM(T6:AH6),1))</f>
        <v/>
      </c>
      <c r="AJ28" s="56"/>
      <c r="AK28" s="60" t="str">
        <f t="shared" si="2"/>
        <v/>
      </c>
      <c r="AL28" s="6" t="str">
        <f>IF(B28="","",Final!L25)</f>
        <v/>
      </c>
      <c r="AM28" s="57" t="str">
        <f t="shared" si="3"/>
        <v/>
      </c>
      <c r="AN28" s="57" t="str">
        <f t="array" ref="AN28">IF(B28="","",IF(COUNTA(C28)&lt;1,"0",IF(AL28="M","M",IF(AJ28="I","I",IF(AJ28="W","W",IF(AM28&lt;50,"F",IF(AM28&lt;=54.9,"D",IF(AM28&lt;=59.9,"D+",IF(AM28&lt;=69.9,"C",IF(AM28&lt;=74.9,"C+",IF(AM28&lt;=84.9,"B",IF(AM28&lt;=89.9,"B+",IF(AM28&gt;=90,"A")))))))))))))</f>
        <v/>
      </c>
    </row>
    <row r="29" spans="1:40" s="48" customFormat="1" ht="19.5">
      <c r="A29" s="47">
        <v>23</v>
      </c>
      <c r="B29" s="32" t="str">
        <f>IF(ข้อมูลนักศึกษา!C27=0,"",ข้อมูลนักศึกษา!C27)</f>
        <v/>
      </c>
      <c r="C29" s="58" t="str">
        <f>IF(ข้อมูลนักศึกษา!C27=0,"",VLOOKUP(B29,ข้อมูลนักศึกษา!C27:D97,2,FALSE))</f>
        <v/>
      </c>
      <c r="D29" s="32" t="str">
        <f t="array" ref="D29">IF(B29="","",จิตพิสัย!E29)</f>
        <v/>
      </c>
      <c r="E29" s="32" t="str">
        <f t="array" ref="E29">IF(B29="","",จิตพิสัย!F29)</f>
        <v/>
      </c>
      <c r="F29" s="32" t="str">
        <f>IF(B29="","",จิตพิสัย!G29)</f>
        <v/>
      </c>
      <c r="G29" s="32" t="str">
        <f t="array" ref="G29">IF(B29="","",จิตพิสัย!H29)</f>
        <v/>
      </c>
      <c r="H29" s="32" t="str">
        <f t="array" ref="H29">IF(B29="","",จิตพิสัย!I29)</f>
        <v/>
      </c>
      <c r="I29" s="32" t="str">
        <f t="array" ref="I29">IF(B29="","",จิตพิสัย!J29)</f>
        <v/>
      </c>
      <c r="J29" s="32" t="str">
        <f t="array" ref="J29">IF(B29="","",จิตพิสัย!K29)</f>
        <v/>
      </c>
      <c r="K29" s="32" t="str">
        <f t="array" ref="K29">IF(B29="","",จิตพิสัย!L29)</f>
        <v/>
      </c>
      <c r="L29" s="32" t="str">
        <f t="array" ref="L29">IF(B29="","",จิตพิสัย!M29)</f>
        <v/>
      </c>
      <c r="M29" s="32" t="str">
        <f t="array" ref="M29">IF(B29="","",จิตพิสัย!N29)</f>
        <v/>
      </c>
      <c r="N29" s="32" t="str">
        <f t="array" ref="N29">IF(B29="","",จิตพิสัย!O29)</f>
        <v/>
      </c>
      <c r="O29" s="32" t="str">
        <f t="array" ref="O29">IF(B29="","",จิตพิสัย!P29)</f>
        <v/>
      </c>
      <c r="P29" s="32" t="str">
        <f t="array" ref="P29">IF(B29="","",จิตพิสัย!Q29)</f>
        <v/>
      </c>
      <c r="Q29" s="32" t="str">
        <f t="array" ref="Q29">IF(B29="","",จิตพิสัย!R29)</f>
        <v/>
      </c>
      <c r="R29" s="32" t="str">
        <f t="array" ref="R29">IF(B29="","",จิตพิสัย!S29)</f>
        <v/>
      </c>
      <c r="S29" s="54" t="e">
        <f>ROUNDUP(IF(ข้อมูล!D10="เข้าเรียน",((IF(S4&gt;0,(COUNTIF(D29:R29, 1)*10)/(SUM(D6:R6)),0))-หักคะแนน!O26),((IF(S4&gt;0,IF(SUM(D29:R29)&gt;AN1,"10",((SUM(D29:R29)*10)/AN1)),"0"))-หักคะแนน!O26)),1)</f>
        <v>#VALUE!</v>
      </c>
      <c r="T29" s="13" t="str">
        <f>IF(B29="","",IF(T6&gt;0,((งาน1!K26*ข้อมูล!L3)/100),""))</f>
        <v/>
      </c>
      <c r="U29" s="13" t="str">
        <f>IF(B29="","",IF(U6&gt;0,((งาน2!K26*ข้อมูล!L4)/100),""))</f>
        <v/>
      </c>
      <c r="V29" s="13" t="str">
        <f>IF(B29="","",IF(V6&gt;0,((งาน3!K26*ข้อมูล!L5)/100),""))</f>
        <v/>
      </c>
      <c r="W29" s="13" t="str">
        <f>IF(B29="","",IF(W6&gt;0,((งาน4!K26*ข้อมูล!L6)/100),""))</f>
        <v/>
      </c>
      <c r="X29" s="13" t="str">
        <f>IF(B29="","",IF(X6&gt;0,((งาน5!K26*ข้อมูล!L7)/100),""))</f>
        <v/>
      </c>
      <c r="Y29" s="13" t="str">
        <f>IF(B29="","",IF(Y6&gt;0,((งาน6!K26*ข้อมูล!L8)/100),""))</f>
        <v/>
      </c>
      <c r="Z29" s="13" t="str">
        <f>IF(B29="","",IF(Z6&gt;0,((งาน7!K26*ข้อมูล!L9)/100),""))</f>
        <v/>
      </c>
      <c r="AA29" s="13" t="str">
        <f>IF(B29="","",IF(AA6&gt;0,((งาน8!K26*ข้อมูล!L10)/100),""))</f>
        <v/>
      </c>
      <c r="AB29" s="13" t="str">
        <f>IF(B29="","",IF(AB6&gt;0,((งาน9!K26*ข้อมูล!L11)/100),""))</f>
        <v/>
      </c>
      <c r="AC29" s="13" t="str">
        <f>IF(B29="","",IF(AC6&gt;0,((งาน10!K26*ข้อมูล!L12)/100),""))</f>
        <v/>
      </c>
      <c r="AD29" s="13" t="str">
        <f>IF(B29="","",IF(AD6&gt;0,((งาน11!K26*ข้อมูล!L13)/100),""))</f>
        <v/>
      </c>
      <c r="AE29" s="13" t="str">
        <f>IF(B29="","",IF(AE6&gt;0,((งาน12!K26*ข้อมูล!L14)/100),""))</f>
        <v/>
      </c>
      <c r="AF29" s="13" t="str">
        <f>IF(B29="","",IF(AF6&gt;0,((งาน13!K26*ข้อมูล!L15)/100),""))</f>
        <v/>
      </c>
      <c r="AG29" s="13" t="str">
        <f>IF(B29="","",IF(AG6&gt;0,((งาน14!K26*ข้อมูล!L16)/100),""))</f>
        <v/>
      </c>
      <c r="AH29" s="13" t="str">
        <f>IF(B29="","",IF(ข้อมูล!K17="Term Project",IF(AH6&gt;0,(('Term Project'!K26*ข้อมูล!L17)/100),""),IF(AH6&gt;0,((QUIZ!V26*แจ้งคะแนน!AH6)/100),"")))</f>
        <v/>
      </c>
      <c r="AI29" s="55" t="str">
        <f>IF(B29="","",ROUNDUP((SUM(T29:AH29)*AI4)/SUM(T6:AH6),1))</f>
        <v/>
      </c>
      <c r="AJ29" s="56"/>
      <c r="AK29" s="60" t="str">
        <f t="shared" si="2"/>
        <v/>
      </c>
      <c r="AL29" s="6" t="str">
        <f>IF(B29="","",Final!L26)</f>
        <v/>
      </c>
      <c r="AM29" s="57" t="str">
        <f t="shared" si="3"/>
        <v/>
      </c>
      <c r="AN29" s="57" t="str">
        <f t="array" ref="AN29">IF(B29="","",IF(COUNTA(C29)&lt;1,"0",IF(AL29="M","M",IF(AJ29="I","I",IF(AJ29="W","W",IF(AM29&lt;50,"F",IF(AM29&lt;=54.9,"D",IF(AM29&lt;=59.9,"D+",IF(AM29&lt;=69.9,"C",IF(AM29&lt;=74.9,"C+",IF(AM29&lt;=84.9,"B",IF(AM29&lt;=89.9,"B+",IF(AM29&gt;=90,"A")))))))))))))</f>
        <v/>
      </c>
    </row>
    <row r="30" spans="1:40" s="48" customFormat="1" ht="19.5">
      <c r="A30" s="47">
        <v>24</v>
      </c>
      <c r="B30" s="32" t="str">
        <f>IF(ข้อมูลนักศึกษา!C28=0,"",ข้อมูลนักศึกษา!C28)</f>
        <v/>
      </c>
      <c r="C30" s="58" t="str">
        <f>IF(ข้อมูลนักศึกษา!C28=0,"",VLOOKUP(B30,ข้อมูลนักศึกษา!C28:D98,2,FALSE))</f>
        <v/>
      </c>
      <c r="D30" s="32" t="str">
        <f t="array" ref="D30">IF(B30="","",จิตพิสัย!E30)</f>
        <v/>
      </c>
      <c r="E30" s="32" t="str">
        <f t="array" ref="E30">IF(B30="","",จิตพิสัย!F30)</f>
        <v/>
      </c>
      <c r="F30" s="32" t="str">
        <f>IF(B30="","",จิตพิสัย!G30)</f>
        <v/>
      </c>
      <c r="G30" s="32" t="str">
        <f t="array" ref="G30">IF(B30="","",จิตพิสัย!H30)</f>
        <v/>
      </c>
      <c r="H30" s="32" t="str">
        <f t="array" ref="H30">IF(B30="","",จิตพิสัย!I30)</f>
        <v/>
      </c>
      <c r="I30" s="32" t="str">
        <f t="array" ref="I30">IF(B30="","",จิตพิสัย!J30)</f>
        <v/>
      </c>
      <c r="J30" s="32" t="str">
        <f t="array" ref="J30">IF(B30="","",จิตพิสัย!K30)</f>
        <v/>
      </c>
      <c r="K30" s="32" t="str">
        <f t="array" ref="K30">IF(B30="","",จิตพิสัย!L30)</f>
        <v/>
      </c>
      <c r="L30" s="32" t="str">
        <f t="array" ref="L30">IF(B30="","",จิตพิสัย!M30)</f>
        <v/>
      </c>
      <c r="M30" s="32" t="str">
        <f t="array" ref="M30">IF(B30="","",จิตพิสัย!N30)</f>
        <v/>
      </c>
      <c r="N30" s="32" t="str">
        <f t="array" ref="N30">IF(B30="","",จิตพิสัย!O30)</f>
        <v/>
      </c>
      <c r="O30" s="32" t="str">
        <f t="array" ref="O30">IF(B30="","",จิตพิสัย!P30)</f>
        <v/>
      </c>
      <c r="P30" s="32" t="str">
        <f t="array" ref="P30">IF(B30="","",จิตพิสัย!Q30)</f>
        <v/>
      </c>
      <c r="Q30" s="32" t="str">
        <f t="array" ref="Q30">IF(B30="","",จิตพิสัย!R30)</f>
        <v/>
      </c>
      <c r="R30" s="32" t="str">
        <f t="array" ref="R30">IF(B30="","",จิตพิสัย!S30)</f>
        <v/>
      </c>
      <c r="S30" s="54" t="e">
        <f>ROUNDUP(IF(ข้อมูล!D10="เข้าเรียน",((IF(S4&gt;0,(COUNTIF(D30:R30, 1)*10)/(SUM(D6:R6)),0))-หักคะแนน!O27),((IF(S4&gt;0,IF(SUM(D30:R30)&gt;AN1,"10",((SUM(D30:R30)*10)/AN1)),"0"))-หักคะแนน!O27)),1)</f>
        <v>#VALUE!</v>
      </c>
      <c r="T30" s="13" t="str">
        <f>IF(B30="","",IF(T6&gt;0,((งาน1!K27*ข้อมูล!L3)/100),""))</f>
        <v/>
      </c>
      <c r="U30" s="13" t="str">
        <f>IF(B30="","",IF(U6&gt;0,((งาน2!K27*ข้อมูล!L4)/100),""))</f>
        <v/>
      </c>
      <c r="V30" s="13" t="str">
        <f>IF(B30="","",IF(V6&gt;0,((งาน3!K27*ข้อมูล!L5)/100),""))</f>
        <v/>
      </c>
      <c r="W30" s="13" t="str">
        <f>IF(B30="","",IF(W6&gt;0,((งาน4!K27*ข้อมูล!L6)/100),""))</f>
        <v/>
      </c>
      <c r="X30" s="13" t="str">
        <f>IF(B30="","",IF(X6&gt;0,((งาน5!K27*ข้อมูล!L7)/100),""))</f>
        <v/>
      </c>
      <c r="Y30" s="13" t="str">
        <f>IF(B30="","",IF(Y6&gt;0,((งาน6!K27*ข้อมูล!L8)/100),""))</f>
        <v/>
      </c>
      <c r="Z30" s="13" t="str">
        <f>IF(B30="","",IF(Z6&gt;0,((งาน7!K27*ข้อมูล!L9)/100),""))</f>
        <v/>
      </c>
      <c r="AA30" s="13" t="str">
        <f>IF(B30="","",IF(AA6&gt;0,((งาน8!K27*ข้อมูล!L10)/100),""))</f>
        <v/>
      </c>
      <c r="AB30" s="13" t="str">
        <f>IF(B30="","",IF(AB6&gt;0,((งาน9!K27*ข้อมูล!L11)/100),""))</f>
        <v/>
      </c>
      <c r="AC30" s="13" t="str">
        <f>IF(B30="","",IF(AC6&gt;0,((งาน10!K27*ข้อมูล!L12)/100),""))</f>
        <v/>
      </c>
      <c r="AD30" s="13" t="str">
        <f>IF(B30="","",IF(AD6&gt;0,((งาน11!K27*ข้อมูล!L13)/100),""))</f>
        <v/>
      </c>
      <c r="AE30" s="13" t="str">
        <f>IF(B30="","",IF(AE6&gt;0,((งาน12!K27*ข้อมูล!L14)/100),""))</f>
        <v/>
      </c>
      <c r="AF30" s="13" t="str">
        <f>IF(B30="","",IF(AF6&gt;0,((งาน13!K27*ข้อมูล!L15)/100),""))</f>
        <v/>
      </c>
      <c r="AG30" s="13" t="str">
        <f>IF(B30="","",IF(AG6&gt;0,((งาน14!K27*ข้อมูล!L16)/100),""))</f>
        <v/>
      </c>
      <c r="AH30" s="13" t="str">
        <f>IF(B30="","",IF(ข้อมูล!K17="Term Project",IF(AH6&gt;0,(('Term Project'!K27*ข้อมูล!L17)/100),""),IF(AH6&gt;0,((QUIZ!V27*แจ้งคะแนน!AH6)/100),"")))</f>
        <v/>
      </c>
      <c r="AI30" s="55" t="str">
        <f>IF(B30="","",ROUNDUP((SUM(T30:AH30)*AI4)/SUM(T6:AH6),1))</f>
        <v/>
      </c>
      <c r="AJ30" s="56"/>
      <c r="AK30" s="60" t="str">
        <f t="shared" si="2"/>
        <v/>
      </c>
      <c r="AL30" s="6" t="str">
        <f>IF(B30="","",Final!L27)</f>
        <v/>
      </c>
      <c r="AM30" s="57" t="str">
        <f t="shared" si="3"/>
        <v/>
      </c>
      <c r="AN30" s="57" t="str">
        <f t="array" ref="AN30">IF(B30="","",IF(COUNTA(C30)&lt;1,"0",IF(AL30="M","M",IF(AJ30="I","I",IF(AJ30="W","W",IF(AM30&lt;50,"F",IF(AM30&lt;=54.9,"D",IF(AM30&lt;=59.9,"D+",IF(AM30&lt;=69.9,"C",IF(AM30&lt;=74.9,"C+",IF(AM30&lt;=84.9,"B",IF(AM30&lt;=89.9,"B+",IF(AM30&gt;=90,"A")))))))))))))</f>
        <v/>
      </c>
    </row>
    <row r="31" spans="1:40" s="48" customFormat="1" ht="19.5">
      <c r="A31" s="47">
        <v>25</v>
      </c>
      <c r="B31" s="32" t="str">
        <f>IF(ข้อมูลนักศึกษา!C29=0,"",ข้อมูลนักศึกษา!C29)</f>
        <v/>
      </c>
      <c r="C31" s="58" t="str">
        <f>IF(ข้อมูลนักศึกษา!C29=0,"",VLOOKUP(B31,ข้อมูลนักศึกษา!C29:D99,2,FALSE))</f>
        <v/>
      </c>
      <c r="D31" s="32" t="str">
        <f t="array" ref="D31">IF(B31="","",จิตพิสัย!E31)</f>
        <v/>
      </c>
      <c r="E31" s="32" t="str">
        <f t="array" ref="E31">IF(B31="","",จิตพิสัย!F31)</f>
        <v/>
      </c>
      <c r="F31" s="32" t="str">
        <f>IF(B31="","",จิตพิสัย!G31)</f>
        <v/>
      </c>
      <c r="G31" s="32" t="str">
        <f t="array" ref="G31">IF(B31="","",จิตพิสัย!H31)</f>
        <v/>
      </c>
      <c r="H31" s="32" t="str">
        <f t="array" ref="H31">IF(B31="","",จิตพิสัย!I31)</f>
        <v/>
      </c>
      <c r="I31" s="32" t="str">
        <f t="array" ref="I31">IF(B31="","",จิตพิสัย!J31)</f>
        <v/>
      </c>
      <c r="J31" s="32" t="str">
        <f t="array" ref="J31">IF(B31="","",จิตพิสัย!K31)</f>
        <v/>
      </c>
      <c r="K31" s="32" t="str">
        <f t="array" ref="K31">IF(B31="","",จิตพิสัย!L31)</f>
        <v/>
      </c>
      <c r="L31" s="32" t="str">
        <f t="array" ref="L31">IF(B31="","",จิตพิสัย!M31)</f>
        <v/>
      </c>
      <c r="M31" s="32" t="str">
        <f t="array" ref="M31">IF(B31="","",จิตพิสัย!N31)</f>
        <v/>
      </c>
      <c r="N31" s="32" t="str">
        <f t="array" ref="N31">IF(B31="","",จิตพิสัย!O31)</f>
        <v/>
      </c>
      <c r="O31" s="32" t="str">
        <f t="array" ref="O31">IF(B31="","",จิตพิสัย!P31)</f>
        <v/>
      </c>
      <c r="P31" s="32" t="str">
        <f t="array" ref="P31">IF(B31="","",จิตพิสัย!Q31)</f>
        <v/>
      </c>
      <c r="Q31" s="32" t="str">
        <f t="array" ref="Q31">IF(B31="","",จิตพิสัย!R31)</f>
        <v/>
      </c>
      <c r="R31" s="32" t="str">
        <f t="array" ref="R31">IF(B31="","",จิตพิสัย!S31)</f>
        <v/>
      </c>
      <c r="S31" s="54" t="e">
        <f>ROUNDUP(IF(ข้อมูล!D10="เข้าเรียน",((IF(S4&gt;0,(COUNTIF(D31:R31, 1)*10)/(SUM(D6:R6)),0))-หักคะแนน!O28),((IF(S4&gt;0,IF(SUM(D31:R31)&gt;AN1,"10",((SUM(D31:R31)*10)/AN1)),"0"))-หักคะแนน!O28)),1)</f>
        <v>#VALUE!</v>
      </c>
      <c r="T31" s="13" t="str">
        <f>IF(B31="","",IF(T6&gt;0,((งาน1!K28*ข้อมูล!L3)/100),""))</f>
        <v/>
      </c>
      <c r="U31" s="13" t="str">
        <f>IF(B31="","",IF(U6&gt;0,((งาน2!K28*ข้อมูล!L4)/100),""))</f>
        <v/>
      </c>
      <c r="V31" s="13" t="str">
        <f>IF(B31="","",IF(V6&gt;0,((งาน3!K28*ข้อมูล!L5)/100),""))</f>
        <v/>
      </c>
      <c r="W31" s="13" t="str">
        <f>IF(B31="","",IF(W6&gt;0,((งาน4!K28*ข้อมูล!L6)/100),""))</f>
        <v/>
      </c>
      <c r="X31" s="13" t="str">
        <f>IF(B31="","",IF(X6&gt;0,((งาน5!K28*ข้อมูล!L7)/100),""))</f>
        <v/>
      </c>
      <c r="Y31" s="13" t="str">
        <f>IF(B31="","",IF(Y6&gt;0,((งาน6!K28*ข้อมูล!L8)/100),""))</f>
        <v/>
      </c>
      <c r="Z31" s="13" t="str">
        <f>IF(B31="","",IF(Z6&gt;0,((งาน7!K28*ข้อมูล!L9)/100),""))</f>
        <v/>
      </c>
      <c r="AA31" s="13" t="str">
        <f>IF(B31="","",IF(AA6&gt;0,((งาน8!K28*ข้อมูล!L10)/100),""))</f>
        <v/>
      </c>
      <c r="AB31" s="13" t="str">
        <f>IF(B31="","",IF(AB6&gt;0,((งาน9!K28*ข้อมูล!L11)/100),""))</f>
        <v/>
      </c>
      <c r="AC31" s="13" t="str">
        <f>IF(B31="","",IF(AC6&gt;0,((งาน10!K28*ข้อมูล!L12)/100),""))</f>
        <v/>
      </c>
      <c r="AD31" s="13" t="str">
        <f>IF(B31="","",IF(AD6&gt;0,((งาน11!K28*ข้อมูล!L13)/100),""))</f>
        <v/>
      </c>
      <c r="AE31" s="13" t="str">
        <f>IF(B31="","",IF(AE6&gt;0,((งาน12!K28*ข้อมูล!L14)/100),""))</f>
        <v/>
      </c>
      <c r="AF31" s="13" t="str">
        <f>IF(B31="","",IF(AF6&gt;0,((งาน13!K28*ข้อมูล!L15)/100),""))</f>
        <v/>
      </c>
      <c r="AG31" s="13" t="str">
        <f>IF(B31="","",IF(AG6&gt;0,((งาน14!K28*ข้อมูล!L16)/100),""))</f>
        <v/>
      </c>
      <c r="AH31" s="13" t="str">
        <f>IF(B31="","",IF(ข้อมูล!K17="Term Project",IF(AH6&gt;0,(('Term Project'!K28*ข้อมูล!L17)/100),""),IF(AH6&gt;0,((QUIZ!V28*แจ้งคะแนน!AH6)/100),"")))</f>
        <v/>
      </c>
      <c r="AI31" s="55" t="str">
        <f>IF(B31="","",ROUNDUP((SUM(T31:AH31)*AI4)/SUM(T6:AH6),1))</f>
        <v/>
      </c>
      <c r="AJ31" s="56"/>
      <c r="AK31" s="60" t="str">
        <f t="shared" si="2"/>
        <v/>
      </c>
      <c r="AL31" s="6" t="str">
        <f>IF(B31="","",Final!L28)</f>
        <v/>
      </c>
      <c r="AM31" s="57" t="str">
        <f t="shared" si="3"/>
        <v/>
      </c>
      <c r="AN31" s="57" t="str">
        <f t="array" ref="AN31">IF(B31="","",IF(COUNTA(C31)&lt;1,"0",IF(AL31="M","M",IF(AJ31="I","I",IF(AJ31="W","W",IF(AM31&lt;50,"F",IF(AM31&lt;=54.9,"D",IF(AM31&lt;=59.9,"D+",IF(AM31&lt;=69.9,"C",IF(AM31&lt;=74.9,"C+",IF(AM31&lt;=84.9,"B",IF(AM31&lt;=89.9,"B+",IF(AM31&gt;=90,"A")))))))))))))</f>
        <v/>
      </c>
    </row>
    <row r="32" spans="1:40" s="48" customFormat="1" ht="19.5">
      <c r="A32" s="47">
        <v>26</v>
      </c>
      <c r="B32" s="32" t="str">
        <f>IF(ข้อมูลนักศึกษา!C30=0,"",ข้อมูลนักศึกษา!C30)</f>
        <v/>
      </c>
      <c r="C32" s="58" t="str">
        <f>IF(ข้อมูลนักศึกษา!C30=0,"",VLOOKUP(B32,ข้อมูลนักศึกษา!C30:D100,2,FALSE))</f>
        <v/>
      </c>
      <c r="D32" s="32" t="str">
        <f t="array" ref="D32">IF(B32="","",จิตพิสัย!E32)</f>
        <v/>
      </c>
      <c r="E32" s="32" t="str">
        <f t="array" ref="E32">IF(B32="","",จิตพิสัย!F32)</f>
        <v/>
      </c>
      <c r="F32" s="32" t="str">
        <f>IF(B32="","",จิตพิสัย!G32)</f>
        <v/>
      </c>
      <c r="G32" s="32" t="str">
        <f t="array" ref="G32">IF(B32="","",จิตพิสัย!H32)</f>
        <v/>
      </c>
      <c r="H32" s="32" t="str">
        <f t="array" ref="H32">IF(B32="","",จิตพิสัย!I32)</f>
        <v/>
      </c>
      <c r="I32" s="32" t="str">
        <f t="array" ref="I32">IF(B32="","",จิตพิสัย!J32)</f>
        <v/>
      </c>
      <c r="J32" s="32" t="str">
        <f t="array" ref="J32">IF(B32="","",จิตพิสัย!K32)</f>
        <v/>
      </c>
      <c r="K32" s="32" t="str">
        <f t="array" ref="K32">IF(B32="","",จิตพิสัย!L32)</f>
        <v/>
      </c>
      <c r="L32" s="32" t="str">
        <f t="array" ref="L32">IF(B32="","",จิตพิสัย!M32)</f>
        <v/>
      </c>
      <c r="M32" s="32" t="str">
        <f t="array" ref="M32">IF(B32="","",จิตพิสัย!N32)</f>
        <v/>
      </c>
      <c r="N32" s="32" t="str">
        <f t="array" ref="N32">IF(B32="","",จิตพิสัย!O32)</f>
        <v/>
      </c>
      <c r="O32" s="32" t="str">
        <f t="array" ref="O32">IF(B32="","",จิตพิสัย!P32)</f>
        <v/>
      </c>
      <c r="P32" s="32" t="str">
        <f t="array" ref="P32">IF(B32="","",จิตพิสัย!Q32)</f>
        <v/>
      </c>
      <c r="Q32" s="32" t="str">
        <f t="array" ref="Q32">IF(B32="","",จิตพิสัย!R32)</f>
        <v/>
      </c>
      <c r="R32" s="32" t="str">
        <f t="array" ref="R32">IF(B32="","",จิตพิสัย!S32)</f>
        <v/>
      </c>
      <c r="S32" s="54" t="e">
        <f>ROUNDUP(IF(ข้อมูล!D10="เข้าเรียน",((IF(S4&gt;0,(COUNTIF(D32:R32, 1)*10)/(SUM(D6:R6)),0))-หักคะแนน!O29),((IF(S4&gt;0,IF(SUM(D32:R32)&gt;AN1,"10",((SUM(D32:R32)*10)/AN1)),"0"))-หักคะแนน!O29)),1)</f>
        <v>#VALUE!</v>
      </c>
      <c r="T32" s="13" t="str">
        <f>IF(B32="","",IF(T6&gt;0,((งาน1!K29*ข้อมูล!L3)/100),""))</f>
        <v/>
      </c>
      <c r="U32" s="13" t="str">
        <f>IF(B32="","",IF(U6&gt;0,((งาน2!K29*ข้อมูล!L4)/100),""))</f>
        <v/>
      </c>
      <c r="V32" s="13" t="str">
        <f>IF(B32="","",IF(V6&gt;0,((งาน3!K29*ข้อมูล!L5)/100),""))</f>
        <v/>
      </c>
      <c r="W32" s="13" t="str">
        <f>IF(B32="","",IF(W6&gt;0,((งาน4!K29*ข้อมูล!L6)/100),""))</f>
        <v/>
      </c>
      <c r="X32" s="13" t="str">
        <f>IF(B32="","",IF(X6&gt;0,((งาน5!K29*ข้อมูล!L7)/100),""))</f>
        <v/>
      </c>
      <c r="Y32" s="13" t="str">
        <f>IF(B32="","",IF(Y6&gt;0,((งาน6!K29*ข้อมูล!L8)/100),""))</f>
        <v/>
      </c>
      <c r="Z32" s="13" t="str">
        <f>IF(B32="","",IF(Z6&gt;0,((งาน7!K29*ข้อมูล!L9)/100),""))</f>
        <v/>
      </c>
      <c r="AA32" s="13" t="str">
        <f>IF(B32="","",IF(AA6&gt;0,((งาน8!K29*ข้อมูล!L10)/100),""))</f>
        <v/>
      </c>
      <c r="AB32" s="13" t="str">
        <f>IF(B32="","",IF(AB6&gt;0,((งาน9!K29*ข้อมูล!L11)/100),""))</f>
        <v/>
      </c>
      <c r="AC32" s="13" t="str">
        <f>IF(B32="","",IF(AC6&gt;0,((งาน10!K29*ข้อมูล!L12)/100),""))</f>
        <v/>
      </c>
      <c r="AD32" s="13" t="str">
        <f>IF(B32="","",IF(AD6&gt;0,((งาน11!K29*ข้อมูล!L13)/100),""))</f>
        <v/>
      </c>
      <c r="AE32" s="13" t="str">
        <f>IF(B32="","",IF(AE6&gt;0,((งาน12!K29*ข้อมูล!L14)/100),""))</f>
        <v/>
      </c>
      <c r="AF32" s="13" t="str">
        <f>IF(B32="","",IF(AF6&gt;0,((งาน13!K29*ข้อมูล!L15)/100),""))</f>
        <v/>
      </c>
      <c r="AG32" s="13" t="str">
        <f>IF(B32="","",IF(AG6&gt;0,((งาน14!K29*ข้อมูล!L16)/100),""))</f>
        <v/>
      </c>
      <c r="AH32" s="13" t="str">
        <f>IF(B32="","",IF(ข้อมูล!K17="Term Project",IF(AH6&gt;0,(('Term Project'!K29*ข้อมูล!L17)/100),""),IF(AH6&gt;0,((QUIZ!V29*แจ้งคะแนน!AH6)/100),"")))</f>
        <v/>
      </c>
      <c r="AI32" s="55" t="str">
        <f>IF(B32="","",ROUNDUP((SUM(T32:AH32)*AI4)/SUM(T6:AH6),1))</f>
        <v/>
      </c>
      <c r="AJ32" s="56"/>
      <c r="AK32" s="60" t="str">
        <f t="shared" si="2"/>
        <v/>
      </c>
      <c r="AL32" s="6" t="str">
        <f>IF(B32="","",Final!L29)</f>
        <v/>
      </c>
      <c r="AM32" s="57" t="str">
        <f t="shared" si="3"/>
        <v/>
      </c>
      <c r="AN32" s="57" t="str">
        <f t="array" ref="AN32">IF(B32="","",IF(COUNTA(C32)&lt;1,"0",IF(AL32="M","M",IF(AJ32="I","I",IF(AJ32="W","W",IF(AM32&lt;50,"F",IF(AM32&lt;=54.9,"D",IF(AM32&lt;=59.9,"D+",IF(AM32&lt;=69.9,"C",IF(AM32&lt;=74.9,"C+",IF(AM32&lt;=84.9,"B",IF(AM32&lt;=89.9,"B+",IF(AM32&gt;=90,"A")))))))))))))</f>
        <v/>
      </c>
    </row>
    <row r="33" spans="1:40" s="48" customFormat="1" ht="19.5">
      <c r="A33" s="47">
        <v>27</v>
      </c>
      <c r="B33" s="32" t="str">
        <f>IF(ข้อมูลนักศึกษา!C31=0,"",ข้อมูลนักศึกษา!C31)</f>
        <v/>
      </c>
      <c r="C33" s="58" t="str">
        <f>IF(ข้อมูลนักศึกษา!C31=0,"",VLOOKUP(B33,ข้อมูลนักศึกษา!C31:D101,2,FALSE))</f>
        <v/>
      </c>
      <c r="D33" s="32" t="str">
        <f t="array" ref="D33">IF(B33="","",จิตพิสัย!E33)</f>
        <v/>
      </c>
      <c r="E33" s="32" t="str">
        <f t="array" ref="E33">IF(B33="","",จิตพิสัย!F33)</f>
        <v/>
      </c>
      <c r="F33" s="32" t="str">
        <f>IF(B33="","",จิตพิสัย!G33)</f>
        <v/>
      </c>
      <c r="G33" s="32" t="str">
        <f t="array" ref="G33">IF(B33="","",จิตพิสัย!H33)</f>
        <v/>
      </c>
      <c r="H33" s="32" t="str">
        <f t="array" ref="H33">IF(B33="","",จิตพิสัย!I33)</f>
        <v/>
      </c>
      <c r="I33" s="32" t="str">
        <f t="array" ref="I33">IF(B33="","",จิตพิสัย!J33)</f>
        <v/>
      </c>
      <c r="J33" s="32" t="str">
        <f t="array" ref="J33">IF(B33="","",จิตพิสัย!K33)</f>
        <v/>
      </c>
      <c r="K33" s="32" t="str">
        <f t="array" ref="K33">IF(B33="","",จิตพิสัย!L33)</f>
        <v/>
      </c>
      <c r="L33" s="32" t="str">
        <f t="array" ref="L33">IF(B33="","",จิตพิสัย!M33)</f>
        <v/>
      </c>
      <c r="M33" s="32" t="str">
        <f t="array" ref="M33">IF(B33="","",จิตพิสัย!N33)</f>
        <v/>
      </c>
      <c r="N33" s="32" t="str">
        <f t="array" ref="N33">IF(B33="","",จิตพิสัย!O33)</f>
        <v/>
      </c>
      <c r="O33" s="32" t="str">
        <f t="array" ref="O33">IF(B33="","",จิตพิสัย!P33)</f>
        <v/>
      </c>
      <c r="P33" s="32" t="str">
        <f t="array" ref="P33">IF(B33="","",จิตพิสัย!Q33)</f>
        <v/>
      </c>
      <c r="Q33" s="32" t="str">
        <f t="array" ref="Q33">IF(B33="","",จิตพิสัย!R33)</f>
        <v/>
      </c>
      <c r="R33" s="32" t="str">
        <f t="array" ref="R33">IF(B33="","",จิตพิสัย!S33)</f>
        <v/>
      </c>
      <c r="S33" s="54" t="e">
        <f>ROUNDUP(IF(ข้อมูล!D10="เข้าเรียน",((IF(S4&gt;0,(COUNTIF(D33:R33, 1)*10)/(SUM(D6:R6)),0))-หักคะแนน!O30),((IF(S4&gt;0,IF(SUM(D33:R33)&gt;AN1,"10",((SUM(D33:R33)*10)/AN1)),"0"))-หักคะแนน!O30)),1)</f>
        <v>#VALUE!</v>
      </c>
      <c r="T33" s="13" t="str">
        <f>IF(B33="","",IF(T6&gt;0,((งาน1!K30*ข้อมูล!L3)/100),""))</f>
        <v/>
      </c>
      <c r="U33" s="13" t="str">
        <f>IF(B33="","",IF(U6&gt;0,((งาน2!K30*ข้อมูล!L4)/100),""))</f>
        <v/>
      </c>
      <c r="V33" s="13" t="str">
        <f>IF(B33="","",IF(V6&gt;0,((งาน3!K30*ข้อมูล!L5)/100),""))</f>
        <v/>
      </c>
      <c r="W33" s="13" t="str">
        <f>IF(B33="","",IF(W6&gt;0,((งาน4!K30*ข้อมูล!L6)/100),""))</f>
        <v/>
      </c>
      <c r="X33" s="13" t="str">
        <f>IF(B33="","",IF(X6&gt;0,((งาน5!K30*ข้อมูล!L7)/100),""))</f>
        <v/>
      </c>
      <c r="Y33" s="13" t="str">
        <f>IF(B33="","",IF(Y6&gt;0,((งาน6!K30*ข้อมูล!L8)/100),""))</f>
        <v/>
      </c>
      <c r="Z33" s="13" t="str">
        <f>IF(B33="","",IF(Z6&gt;0,((งาน7!K30*ข้อมูล!L9)/100),""))</f>
        <v/>
      </c>
      <c r="AA33" s="13" t="str">
        <f>IF(B33="","",IF(AA6&gt;0,((งาน8!K30*ข้อมูล!L10)/100),""))</f>
        <v/>
      </c>
      <c r="AB33" s="13" t="str">
        <f>IF(B33="","",IF(AB6&gt;0,((งาน9!K30*ข้อมูล!L11)/100),""))</f>
        <v/>
      </c>
      <c r="AC33" s="13" t="str">
        <f>IF(B33="","",IF(AC6&gt;0,((งาน10!K30*ข้อมูล!L12)/100),""))</f>
        <v/>
      </c>
      <c r="AD33" s="13" t="str">
        <f>IF(B33="","",IF(AD6&gt;0,((งาน11!K30*ข้อมูล!L13)/100),""))</f>
        <v/>
      </c>
      <c r="AE33" s="13" t="str">
        <f>IF(B33="","",IF(AE6&gt;0,((งาน12!K30*ข้อมูล!L14)/100),""))</f>
        <v/>
      </c>
      <c r="AF33" s="13" t="str">
        <f>IF(B33="","",IF(AF6&gt;0,((งาน13!K30*ข้อมูล!L15)/100),""))</f>
        <v/>
      </c>
      <c r="AG33" s="13" t="str">
        <f>IF(B33="","",IF(AG6&gt;0,((งาน14!K30*ข้อมูล!L16)/100),""))</f>
        <v/>
      </c>
      <c r="AH33" s="13" t="str">
        <f>IF(B33="","",IF(ข้อมูล!K17="Term Project",IF(AH6&gt;0,(('Term Project'!K30*ข้อมูล!L17)/100),""),IF(AH6&gt;0,((QUIZ!V30*แจ้งคะแนน!AH6)/100),"")))</f>
        <v/>
      </c>
      <c r="AI33" s="55" t="str">
        <f>IF(B33="","",ROUNDUP((SUM(T33:AH33)*AI4)/SUM(T6:AH6),1))</f>
        <v/>
      </c>
      <c r="AJ33" s="56"/>
      <c r="AK33" s="60" t="str">
        <f t="shared" si="2"/>
        <v/>
      </c>
      <c r="AL33" s="6" t="str">
        <f>IF(B33="","",Final!L30)</f>
        <v/>
      </c>
      <c r="AM33" s="57" t="str">
        <f t="shared" si="3"/>
        <v/>
      </c>
      <c r="AN33" s="57" t="str">
        <f t="array" ref="AN33">IF(B33="","",IF(COUNTA(C33)&lt;1,"0",IF(AL33="M","M",IF(AJ33="I","I",IF(AJ33="W","W",IF(AM33&lt;50,"F",IF(AM33&lt;=54.9,"D",IF(AM33&lt;=59.9,"D+",IF(AM33&lt;=69.9,"C",IF(AM33&lt;=74.9,"C+",IF(AM33&lt;=84.9,"B",IF(AM33&lt;=89.9,"B+",IF(AM33&gt;=90,"A")))))))))))))</f>
        <v/>
      </c>
    </row>
    <row r="34" spans="1:40" s="48" customFormat="1" ht="19.5">
      <c r="A34" s="47">
        <v>28</v>
      </c>
      <c r="B34" s="32" t="str">
        <f>IF(ข้อมูลนักศึกษา!C32=0,"",ข้อมูลนักศึกษา!C32)</f>
        <v/>
      </c>
      <c r="C34" s="58" t="str">
        <f>IF(ข้อมูลนักศึกษา!C32=0,"",VLOOKUP(B34,ข้อมูลนักศึกษา!C32:D102,2,FALSE))</f>
        <v/>
      </c>
      <c r="D34" s="32" t="str">
        <f t="array" ref="D34">IF(B34="","",จิตพิสัย!E34)</f>
        <v/>
      </c>
      <c r="E34" s="32" t="str">
        <f t="array" ref="E34">IF(B34="","",จิตพิสัย!F34)</f>
        <v/>
      </c>
      <c r="F34" s="32" t="str">
        <f>IF(B34="","",จิตพิสัย!G34)</f>
        <v/>
      </c>
      <c r="G34" s="32" t="str">
        <f t="array" ref="G34">IF(B34="","",จิตพิสัย!H34)</f>
        <v/>
      </c>
      <c r="H34" s="32" t="str">
        <f t="array" ref="H34">IF(B34="","",จิตพิสัย!I34)</f>
        <v/>
      </c>
      <c r="I34" s="32" t="str">
        <f t="array" ref="I34">IF(B34="","",จิตพิสัย!J34)</f>
        <v/>
      </c>
      <c r="J34" s="32" t="str">
        <f t="array" ref="J34">IF(B34="","",จิตพิสัย!K34)</f>
        <v/>
      </c>
      <c r="K34" s="32" t="str">
        <f t="array" ref="K34">IF(B34="","",จิตพิสัย!L34)</f>
        <v/>
      </c>
      <c r="L34" s="32" t="str">
        <f t="array" ref="L34">IF(B34="","",จิตพิสัย!M34)</f>
        <v/>
      </c>
      <c r="M34" s="32" t="str">
        <f t="array" ref="M34">IF(B34="","",จิตพิสัย!N34)</f>
        <v/>
      </c>
      <c r="N34" s="32" t="str">
        <f t="array" ref="N34">IF(B34="","",จิตพิสัย!O34)</f>
        <v/>
      </c>
      <c r="O34" s="32" t="str">
        <f t="array" ref="O34">IF(B34="","",จิตพิสัย!P34)</f>
        <v/>
      </c>
      <c r="P34" s="32" t="str">
        <f t="array" ref="P34">IF(B34="","",จิตพิสัย!Q34)</f>
        <v/>
      </c>
      <c r="Q34" s="32" t="str">
        <f t="array" ref="Q34">IF(B34="","",จิตพิสัย!R34)</f>
        <v/>
      </c>
      <c r="R34" s="32" t="str">
        <f t="array" ref="R34">IF(B34="","",จิตพิสัย!S34)</f>
        <v/>
      </c>
      <c r="S34" s="54" t="e">
        <f>ROUNDUP(IF(ข้อมูล!D10="เข้าเรียน",((IF(S4&gt;0,(COUNTIF(D34:R34, 1)*10)/(SUM(D6:R6)),0))-หักคะแนน!O31),((IF(S4&gt;0,IF(SUM(D34:R34)&gt;AN1,"10",((SUM(D34:R34)*10)/AN1)),"0"))-หักคะแนน!O31)),1)</f>
        <v>#VALUE!</v>
      </c>
      <c r="T34" s="13" t="str">
        <f>IF(B34="","",IF(T6&gt;0,((งาน1!K31*ข้อมูล!L3)/100),""))</f>
        <v/>
      </c>
      <c r="U34" s="13" t="str">
        <f>IF(B34="","",IF(U6&gt;0,((งาน2!K31*ข้อมูล!L4)/100),""))</f>
        <v/>
      </c>
      <c r="V34" s="13" t="str">
        <f>IF(B34="","",IF(V6&gt;0,((งาน3!K31*ข้อมูล!L5)/100),""))</f>
        <v/>
      </c>
      <c r="W34" s="13" t="str">
        <f>IF(B34="","",IF(W6&gt;0,((งาน4!K31*ข้อมูล!L6)/100),""))</f>
        <v/>
      </c>
      <c r="X34" s="13" t="str">
        <f>IF(B34="","",IF(X6&gt;0,((งาน5!K31*ข้อมูล!L7)/100),""))</f>
        <v/>
      </c>
      <c r="Y34" s="13" t="str">
        <f>IF(B34="","",IF(Y6&gt;0,((งาน6!K31*ข้อมูล!L8)/100),""))</f>
        <v/>
      </c>
      <c r="Z34" s="13" t="str">
        <f>IF(B34="","",IF(Z6&gt;0,((งาน7!K31*ข้อมูล!L9)/100),""))</f>
        <v/>
      </c>
      <c r="AA34" s="13" t="str">
        <f>IF(B34="","",IF(AA6&gt;0,((งาน8!K31*ข้อมูล!L10)/100),""))</f>
        <v/>
      </c>
      <c r="AB34" s="13" t="str">
        <f>IF(B34="","",IF(AB6&gt;0,((งาน9!K31*ข้อมูล!L11)/100),""))</f>
        <v/>
      </c>
      <c r="AC34" s="13" t="str">
        <f>IF(B34="","",IF(AC6&gt;0,((งาน10!K31*ข้อมูล!L12)/100),""))</f>
        <v/>
      </c>
      <c r="AD34" s="13" t="str">
        <f>IF(B34="","",IF(AD6&gt;0,((งาน11!K31*ข้อมูล!L13)/100),""))</f>
        <v/>
      </c>
      <c r="AE34" s="13" t="str">
        <f>IF(B34="","",IF(AE6&gt;0,((งาน12!K31*ข้อมูล!L14)/100),""))</f>
        <v/>
      </c>
      <c r="AF34" s="13" t="str">
        <f>IF(B34="","",IF(AF6&gt;0,((งาน13!K31*ข้อมูล!L15)/100),""))</f>
        <v/>
      </c>
      <c r="AG34" s="13" t="str">
        <f>IF(B34="","",IF(AG6&gt;0,((งาน14!K31*ข้อมูล!L16)/100),""))</f>
        <v/>
      </c>
      <c r="AH34" s="13" t="str">
        <f>IF(B34="","",IF(ข้อมูล!K17="Term Project",IF(AH6&gt;0,(('Term Project'!K31*ข้อมูล!L17)/100),""),IF(AH6&gt;0,((QUIZ!V31*แจ้งคะแนน!AH6)/100),"")))</f>
        <v/>
      </c>
      <c r="AI34" s="55" t="str">
        <f>IF(B34="","",ROUNDUP((SUM(T34:AH34)*AI4)/SUM(T6:AH6),1))</f>
        <v/>
      </c>
      <c r="AJ34" s="56"/>
      <c r="AK34" s="60" t="str">
        <f t="shared" si="2"/>
        <v/>
      </c>
      <c r="AL34" s="6" t="str">
        <f>IF(B34="","",Final!L31)</f>
        <v/>
      </c>
      <c r="AM34" s="57" t="str">
        <f t="shared" si="3"/>
        <v/>
      </c>
      <c r="AN34" s="57" t="str">
        <f t="array" ref="AN34">IF(B34="","",IF(COUNTA(C34)&lt;1,"0",IF(AL34="M","M",IF(AJ34="I","I",IF(AJ34="W","W",IF(AM34&lt;50,"F",IF(AM34&lt;=54.9,"D",IF(AM34&lt;=59.9,"D+",IF(AM34&lt;=69.9,"C",IF(AM34&lt;=74.9,"C+",IF(AM34&lt;=84.9,"B",IF(AM34&lt;=89.9,"B+",IF(AM34&gt;=90,"A")))))))))))))</f>
        <v/>
      </c>
    </row>
    <row r="35" spans="1:40" s="48" customFormat="1" ht="19.5">
      <c r="A35" s="47">
        <v>29</v>
      </c>
      <c r="B35" s="32" t="str">
        <f>IF(ข้อมูลนักศึกษา!C33=0,"",ข้อมูลนักศึกษา!C33)</f>
        <v/>
      </c>
      <c r="C35" s="58" t="str">
        <f>IF(ข้อมูลนักศึกษา!C33=0,"",VLOOKUP(B35,ข้อมูลนักศึกษา!C33:D103,2,FALSE))</f>
        <v/>
      </c>
      <c r="D35" s="32" t="str">
        <f t="array" ref="D35">IF(B35="","",จิตพิสัย!E35)</f>
        <v/>
      </c>
      <c r="E35" s="32" t="str">
        <f t="array" ref="E35">IF(B35="","",จิตพิสัย!F35)</f>
        <v/>
      </c>
      <c r="F35" s="32" t="str">
        <f>IF(B35="","",จิตพิสัย!G35)</f>
        <v/>
      </c>
      <c r="G35" s="32" t="str">
        <f t="array" ref="G35">IF(B35="","",จิตพิสัย!H35)</f>
        <v/>
      </c>
      <c r="H35" s="32" t="str">
        <f t="array" ref="H35">IF(B35="","",จิตพิสัย!I35)</f>
        <v/>
      </c>
      <c r="I35" s="32" t="str">
        <f t="array" ref="I35">IF(B35="","",จิตพิสัย!J35)</f>
        <v/>
      </c>
      <c r="J35" s="32" t="str">
        <f t="array" ref="J35">IF(B35="","",จิตพิสัย!K35)</f>
        <v/>
      </c>
      <c r="K35" s="32" t="str">
        <f t="array" ref="K35">IF(B35="","",จิตพิสัย!L35)</f>
        <v/>
      </c>
      <c r="L35" s="32" t="str">
        <f t="array" ref="L35">IF(B35="","",จิตพิสัย!M35)</f>
        <v/>
      </c>
      <c r="M35" s="32" t="str">
        <f t="array" ref="M35">IF(B35="","",จิตพิสัย!N35)</f>
        <v/>
      </c>
      <c r="N35" s="32" t="str">
        <f t="array" ref="N35">IF(B35="","",จิตพิสัย!O35)</f>
        <v/>
      </c>
      <c r="O35" s="32" t="str">
        <f t="array" ref="O35">IF(B35="","",จิตพิสัย!P35)</f>
        <v/>
      </c>
      <c r="P35" s="32" t="str">
        <f t="array" ref="P35">IF(B35="","",จิตพิสัย!Q35)</f>
        <v/>
      </c>
      <c r="Q35" s="32" t="str">
        <f t="array" ref="Q35">IF(B35="","",จิตพิสัย!R35)</f>
        <v/>
      </c>
      <c r="R35" s="32" t="str">
        <f t="array" ref="R35">IF(B35="","",จิตพิสัย!S35)</f>
        <v/>
      </c>
      <c r="S35" s="54" t="e">
        <f>ROUNDUP(IF(ข้อมูล!D10="เข้าเรียน",((IF(S4&gt;0,(COUNTIF(D35:R35, 1)*10)/(SUM(D6:R6)),0))-หักคะแนน!O32),((IF(S4&gt;0,IF(SUM(D35:R35)&gt;AN1,"10",((SUM(D35:R35)*10)/AN1)),"0"))-หักคะแนน!O32)),1)</f>
        <v>#VALUE!</v>
      </c>
      <c r="T35" s="13" t="str">
        <f>IF(B35="","",IF(T6&gt;0,((งาน1!K32*ข้อมูล!L3)/100),""))</f>
        <v/>
      </c>
      <c r="U35" s="13" t="str">
        <f>IF(B35="","",IF(U6&gt;0,((งาน2!K32*ข้อมูล!L4)/100),""))</f>
        <v/>
      </c>
      <c r="V35" s="13" t="str">
        <f>IF(B35="","",IF(V6&gt;0,((งาน3!K32*ข้อมูล!L5)/100),""))</f>
        <v/>
      </c>
      <c r="W35" s="13" t="str">
        <f>IF(B35="","",IF(W6&gt;0,((งาน4!K32*ข้อมูล!L6)/100),""))</f>
        <v/>
      </c>
      <c r="X35" s="13" t="str">
        <f>IF(B35="","",IF(X6&gt;0,((งาน5!K32*ข้อมูล!L7)/100),""))</f>
        <v/>
      </c>
      <c r="Y35" s="13" t="str">
        <f>IF(B35="","",IF(Y6&gt;0,((งาน6!K32*ข้อมูล!L8)/100),""))</f>
        <v/>
      </c>
      <c r="Z35" s="13" t="str">
        <f>IF(B35="","",IF(Z6&gt;0,((งาน7!K32*ข้อมูล!L9)/100),""))</f>
        <v/>
      </c>
      <c r="AA35" s="13" t="str">
        <f>IF(B35="","",IF(AA6&gt;0,((งาน8!K32*ข้อมูล!L10)/100),""))</f>
        <v/>
      </c>
      <c r="AB35" s="13" t="str">
        <f>IF(B35="","",IF(AB6&gt;0,((งาน9!K32*ข้อมูล!L11)/100),""))</f>
        <v/>
      </c>
      <c r="AC35" s="13" t="str">
        <f>IF(B35="","",IF(AC6&gt;0,((งาน10!K32*ข้อมูล!L12)/100),""))</f>
        <v/>
      </c>
      <c r="AD35" s="13" t="str">
        <f>IF(B35="","",IF(AD6&gt;0,((งาน11!K32*ข้อมูล!L13)/100),""))</f>
        <v/>
      </c>
      <c r="AE35" s="13" t="str">
        <f>IF(B35="","",IF(AE6&gt;0,((งาน12!K32*ข้อมูล!L14)/100),""))</f>
        <v/>
      </c>
      <c r="AF35" s="13" t="str">
        <f>IF(B35="","",IF(AF6&gt;0,((งาน13!K32*ข้อมูล!L15)/100),""))</f>
        <v/>
      </c>
      <c r="AG35" s="13" t="str">
        <f>IF(B35="","",IF(AG6&gt;0,((งาน14!K32*ข้อมูล!L16)/100),""))</f>
        <v/>
      </c>
      <c r="AH35" s="13" t="str">
        <f>IF(B35="","",IF(ข้อมูล!K17="Term Project",IF(AH6&gt;0,(('Term Project'!K32*ข้อมูล!L17)/100),""),IF(AH6&gt;0,((QUIZ!V32*แจ้งคะแนน!AH6)/100),"")))</f>
        <v/>
      </c>
      <c r="AI35" s="55" t="str">
        <f>IF(B35="","",ROUNDUP((SUM(T35:AH35)*AI4)/SUM(T6:AH6),1))</f>
        <v/>
      </c>
      <c r="AJ35" s="56"/>
      <c r="AK35" s="60" t="str">
        <f t="shared" si="2"/>
        <v/>
      </c>
      <c r="AL35" s="6" t="str">
        <f>IF(B35="","",Final!L32)</f>
        <v/>
      </c>
      <c r="AM35" s="57" t="str">
        <f t="shared" si="3"/>
        <v/>
      </c>
      <c r="AN35" s="57" t="str">
        <f t="array" ref="AN35">IF(B35="","",IF(COUNTA(C35)&lt;1,"0",IF(AL35="M","M",IF(AJ35="I","I",IF(AJ35="W","W",IF(AM35&lt;50,"F",IF(AM35&lt;=54.9,"D",IF(AM35&lt;=59.9,"D+",IF(AM35&lt;=69.9,"C",IF(AM35&lt;=74.9,"C+",IF(AM35&lt;=84.9,"B",IF(AM35&lt;=89.9,"B+",IF(AM35&gt;=90,"A")))))))))))))</f>
        <v/>
      </c>
    </row>
    <row r="36" spans="1:40" s="48" customFormat="1" ht="19.5">
      <c r="A36" s="47">
        <v>30</v>
      </c>
      <c r="B36" s="32" t="str">
        <f>IF(ข้อมูลนักศึกษา!C34=0,"",ข้อมูลนักศึกษา!C34)</f>
        <v/>
      </c>
      <c r="C36" s="58" t="str">
        <f>IF(ข้อมูลนักศึกษา!C34=0,"",VLOOKUP(B36,ข้อมูลนักศึกษา!C34:D104,2,FALSE))</f>
        <v/>
      </c>
      <c r="D36" s="32" t="str">
        <f t="array" ref="D36">IF(B36="","",จิตพิสัย!E36)</f>
        <v/>
      </c>
      <c r="E36" s="32" t="str">
        <f t="array" ref="E36">IF(B36="","",จิตพิสัย!F36)</f>
        <v/>
      </c>
      <c r="F36" s="32" t="str">
        <f>IF(B36="","",จิตพิสัย!G36)</f>
        <v/>
      </c>
      <c r="G36" s="32" t="str">
        <f t="array" ref="G36">IF(B36="","",จิตพิสัย!H36)</f>
        <v/>
      </c>
      <c r="H36" s="32" t="str">
        <f t="array" ref="H36">IF(B36="","",จิตพิสัย!I36)</f>
        <v/>
      </c>
      <c r="I36" s="32" t="str">
        <f t="array" ref="I36">IF(B36="","",จิตพิสัย!J36)</f>
        <v/>
      </c>
      <c r="J36" s="32" t="str">
        <f t="array" ref="J36">IF(B36="","",จิตพิสัย!K36)</f>
        <v/>
      </c>
      <c r="K36" s="32" t="str">
        <f t="array" ref="K36">IF(B36="","",จิตพิสัย!L36)</f>
        <v/>
      </c>
      <c r="L36" s="32" t="str">
        <f t="array" ref="L36">IF(B36="","",จิตพิสัย!M36)</f>
        <v/>
      </c>
      <c r="M36" s="32" t="str">
        <f t="array" ref="M36">IF(B36="","",จิตพิสัย!N36)</f>
        <v/>
      </c>
      <c r="N36" s="32" t="str">
        <f t="array" ref="N36">IF(B36="","",จิตพิสัย!O36)</f>
        <v/>
      </c>
      <c r="O36" s="32" t="str">
        <f t="array" ref="O36">IF(B36="","",จิตพิสัย!P36)</f>
        <v/>
      </c>
      <c r="P36" s="32" t="str">
        <f t="array" ref="P36">IF(B36="","",จิตพิสัย!Q36)</f>
        <v/>
      </c>
      <c r="Q36" s="32" t="str">
        <f t="array" ref="Q36">IF(B36="","",จิตพิสัย!R36)</f>
        <v/>
      </c>
      <c r="R36" s="32" t="str">
        <f t="array" ref="R36">IF(B36="","",จิตพิสัย!S36)</f>
        <v/>
      </c>
      <c r="S36" s="54" t="e">
        <f>ROUNDUP(IF(ข้อมูล!D10="เข้าเรียน",((IF(S4&gt;0,(COUNTIF(D36:R36, 1)*10)/(SUM(D6:R6)),0))-หักคะแนน!O33),((IF(S4&gt;0,IF(SUM(D36:R36)&gt;AN1,"10",((SUM(D36:R36)*10)/AN1)),"0"))-หักคะแนน!O33)),1)</f>
        <v>#VALUE!</v>
      </c>
      <c r="T36" s="13" t="str">
        <f>IF(B36="","",IF(T6&gt;0,((งาน1!K33*ข้อมูล!L3)/100),""))</f>
        <v/>
      </c>
      <c r="U36" s="13" t="str">
        <f>IF(B36="","",IF(U6&gt;0,((งาน2!K33*ข้อมูล!L4)/100),""))</f>
        <v/>
      </c>
      <c r="V36" s="13" t="str">
        <f>IF(B36="","",IF(V6&gt;0,((งาน3!K33*ข้อมูล!L5)/100),""))</f>
        <v/>
      </c>
      <c r="W36" s="13" t="str">
        <f>IF(B36="","",IF(W6&gt;0,((งาน4!K33*ข้อมูล!L6)/100),""))</f>
        <v/>
      </c>
      <c r="X36" s="13" t="str">
        <f>IF(B36="","",IF(X6&gt;0,((งาน5!K33*ข้อมูล!L7)/100),""))</f>
        <v/>
      </c>
      <c r="Y36" s="13" t="str">
        <f>IF(B36="","",IF(Y6&gt;0,((งาน6!K33*ข้อมูล!L8)/100),""))</f>
        <v/>
      </c>
      <c r="Z36" s="13" t="str">
        <f>IF(B36="","",IF(Z6&gt;0,((งาน7!K33*ข้อมูล!L9)/100),""))</f>
        <v/>
      </c>
      <c r="AA36" s="13" t="str">
        <f>IF(B36="","",IF(AA6&gt;0,((งาน8!K33*ข้อมูล!L10)/100),""))</f>
        <v/>
      </c>
      <c r="AB36" s="13" t="str">
        <f>IF(B36="","",IF(AB6&gt;0,((งาน9!K33*ข้อมูล!L11)/100),""))</f>
        <v/>
      </c>
      <c r="AC36" s="13" t="str">
        <f>IF(B36="","",IF(AC6&gt;0,((งาน10!K33*ข้อมูล!L12)/100),""))</f>
        <v/>
      </c>
      <c r="AD36" s="13" t="str">
        <f>IF(B36="","",IF(AD6&gt;0,((งาน11!K33*ข้อมูล!L13)/100),""))</f>
        <v/>
      </c>
      <c r="AE36" s="13" t="str">
        <f>IF(B36="","",IF(AE6&gt;0,((งาน12!K33*ข้อมูล!L14)/100),""))</f>
        <v/>
      </c>
      <c r="AF36" s="13" t="str">
        <f>IF(B36="","",IF(AF6&gt;0,((งาน13!K33*ข้อมูล!L15)/100),""))</f>
        <v/>
      </c>
      <c r="AG36" s="13" t="str">
        <f>IF(B36="","",IF(AG6&gt;0,((งาน14!K33*ข้อมูล!L16)/100),""))</f>
        <v/>
      </c>
      <c r="AH36" s="13" t="str">
        <f>IF(B36="","",IF(ข้อมูล!K17="Term Project",IF(AH6&gt;0,(('Term Project'!K33*ข้อมูล!L17)/100),""),IF(AH6&gt;0,((QUIZ!V33*แจ้งคะแนน!AH6)/100),"")))</f>
        <v/>
      </c>
      <c r="AI36" s="55" t="str">
        <f>IF(B36="","",ROUNDUP((SUM(T36:AH36)*AI4)/SUM(T6:AH6),1))</f>
        <v/>
      </c>
      <c r="AJ36" s="56"/>
      <c r="AK36" s="60" t="str">
        <f t="shared" si="2"/>
        <v/>
      </c>
      <c r="AL36" s="6" t="str">
        <f>IF(B36="","",Final!L33)</f>
        <v/>
      </c>
      <c r="AM36" s="57" t="str">
        <f t="shared" si="3"/>
        <v/>
      </c>
      <c r="AN36" s="57" t="str">
        <f t="array" ref="AN36">IF(B36="","",IF(COUNTA(C36)&lt;1,"0",IF(AL36="M","M",IF(AJ36="I","I",IF(AJ36="W","W",IF(AM36&lt;50,"F",IF(AM36&lt;=54.9,"D",IF(AM36&lt;=59.9,"D+",IF(AM36&lt;=69.9,"C",IF(AM36&lt;=74.9,"C+",IF(AM36&lt;=84.9,"B",IF(AM36&lt;=89.9,"B+",IF(AM36&gt;=90,"A")))))))))))))</f>
        <v/>
      </c>
    </row>
    <row r="37" spans="1:40" s="48" customFormat="1" ht="19.5">
      <c r="A37" s="47">
        <v>31</v>
      </c>
      <c r="B37" s="32" t="str">
        <f>IF(ข้อมูลนักศึกษา!C35=0,"",ข้อมูลนักศึกษา!C35)</f>
        <v/>
      </c>
      <c r="C37" s="58" t="str">
        <f>IF(ข้อมูลนักศึกษา!C35=0,"",VLOOKUP(B37,ข้อมูลนักศึกษา!C35:D105,2,FALSE))</f>
        <v/>
      </c>
      <c r="D37" s="32" t="str">
        <f t="array" ref="D37">IF(B37="","",จิตพิสัย!E37)</f>
        <v/>
      </c>
      <c r="E37" s="32" t="str">
        <f t="array" ref="E37">IF(B37="","",จิตพิสัย!F37)</f>
        <v/>
      </c>
      <c r="F37" s="32" t="str">
        <f>IF(B37="","",จิตพิสัย!G37)</f>
        <v/>
      </c>
      <c r="G37" s="32" t="str">
        <f t="array" ref="G37">IF(B37="","",จิตพิสัย!H37)</f>
        <v/>
      </c>
      <c r="H37" s="32" t="str">
        <f t="array" ref="H37">IF(B37="","",จิตพิสัย!I37)</f>
        <v/>
      </c>
      <c r="I37" s="32" t="str">
        <f t="array" ref="I37">IF(B37="","",จิตพิสัย!J37)</f>
        <v/>
      </c>
      <c r="J37" s="32" t="str">
        <f t="array" ref="J37">IF(B37="","",จิตพิสัย!K37)</f>
        <v/>
      </c>
      <c r="K37" s="32" t="str">
        <f t="array" ref="K37">IF(B37="","",จิตพิสัย!L37)</f>
        <v/>
      </c>
      <c r="L37" s="32" t="str">
        <f t="array" ref="L37">IF(B37="","",จิตพิสัย!M37)</f>
        <v/>
      </c>
      <c r="M37" s="32" t="str">
        <f t="array" ref="M37">IF(B37="","",จิตพิสัย!N37)</f>
        <v/>
      </c>
      <c r="N37" s="32" t="str">
        <f t="array" ref="N37">IF(B37="","",จิตพิสัย!O37)</f>
        <v/>
      </c>
      <c r="O37" s="32" t="str">
        <f t="array" ref="O37">IF(B37="","",จิตพิสัย!P37)</f>
        <v/>
      </c>
      <c r="P37" s="32" t="str">
        <f t="array" ref="P37">IF(B37="","",จิตพิสัย!Q37)</f>
        <v/>
      </c>
      <c r="Q37" s="32" t="str">
        <f t="array" ref="Q37">IF(B37="","",จิตพิสัย!R37)</f>
        <v/>
      </c>
      <c r="R37" s="32" t="str">
        <f t="array" ref="R37">IF(B37="","",จิตพิสัย!S37)</f>
        <v/>
      </c>
      <c r="S37" s="54" t="e">
        <f>ROUNDUP(IF(ข้อมูล!D10="เข้าเรียน",((IF(S4&gt;0,(COUNTIF(D37:R37, 1)*10)/(SUM(D6:R6)),0))-หักคะแนน!O34),((IF(S4&gt;0,IF(SUM(D37:R37)&gt;AN1,"10",((SUM(D37:R37)*10)/AN1)),"0"))-หักคะแนน!O34)),1)</f>
        <v>#VALUE!</v>
      </c>
      <c r="T37" s="13" t="str">
        <f>IF(B37="","",IF(T6&gt;0,((งาน1!K34*ข้อมูล!L3)/100),""))</f>
        <v/>
      </c>
      <c r="U37" s="13" t="str">
        <f>IF(B37="","",IF(U6&gt;0,((งาน2!K34*ข้อมูล!L4)/100),""))</f>
        <v/>
      </c>
      <c r="V37" s="13" t="str">
        <f>IF(B37="","",IF(V6&gt;0,((งาน3!K34*ข้อมูล!L5)/100),""))</f>
        <v/>
      </c>
      <c r="W37" s="13" t="str">
        <f>IF(B37="","",IF(W6&gt;0,((งาน4!K34*ข้อมูล!L6)/100),""))</f>
        <v/>
      </c>
      <c r="X37" s="13" t="str">
        <f>IF(B37="","",IF(X6&gt;0,((งาน5!K34*ข้อมูล!L7)/100),""))</f>
        <v/>
      </c>
      <c r="Y37" s="13" t="str">
        <f>IF(B37="","",IF(Y6&gt;0,((งาน6!K34*ข้อมูล!L8)/100),""))</f>
        <v/>
      </c>
      <c r="Z37" s="13" t="str">
        <f>IF(B37="","",IF(Z6&gt;0,((งาน7!K34*ข้อมูล!L9)/100),""))</f>
        <v/>
      </c>
      <c r="AA37" s="13" t="str">
        <f>IF(B37="","",IF(AA6&gt;0,((งาน8!K34*ข้อมูล!L10)/100),""))</f>
        <v/>
      </c>
      <c r="AB37" s="13" t="str">
        <f>IF(B37="","",IF(AB6&gt;0,((งาน9!K34*ข้อมูล!L11)/100),""))</f>
        <v/>
      </c>
      <c r="AC37" s="13" t="str">
        <f>IF(B37="","",IF(AC6&gt;0,((งาน10!K34*ข้อมูล!L12)/100),""))</f>
        <v/>
      </c>
      <c r="AD37" s="13" t="str">
        <f>IF(B37="","",IF(AD6&gt;0,((งาน11!K34*ข้อมูล!L13)/100),""))</f>
        <v/>
      </c>
      <c r="AE37" s="13" t="str">
        <f>IF(B37="","",IF(AE6&gt;0,((งาน12!K34*ข้อมูล!L14)/100),""))</f>
        <v/>
      </c>
      <c r="AF37" s="13" t="str">
        <f>IF(B37="","",IF(AF6&gt;0,((งาน13!K34*ข้อมูล!L15)/100),""))</f>
        <v/>
      </c>
      <c r="AG37" s="13" t="str">
        <f>IF(B37="","",IF(AG6&gt;0,((งาน14!K34*ข้อมูล!L16)/100),""))</f>
        <v/>
      </c>
      <c r="AH37" s="13" t="str">
        <f>IF(B37="","",IF(ข้อมูล!K17="Term Project",IF(AH6&gt;0,(('Term Project'!K34*ข้อมูล!L17)/100),""),IF(AH6&gt;0,((QUIZ!V34*แจ้งคะแนน!AH6)/100),"")))</f>
        <v/>
      </c>
      <c r="AI37" s="55" t="str">
        <f>IF(B37="","",ROUNDUP((SUM(T37:AH37)*AI4)/SUM(T6:AH6),1))</f>
        <v/>
      </c>
      <c r="AJ37" s="56"/>
      <c r="AK37" s="60" t="str">
        <f t="shared" si="2"/>
        <v/>
      </c>
      <c r="AL37" s="6" t="str">
        <f>IF(B37="","",Final!L34)</f>
        <v/>
      </c>
      <c r="AM37" s="57" t="str">
        <f t="shared" si="3"/>
        <v/>
      </c>
      <c r="AN37" s="57" t="str">
        <f t="array" ref="AN37">IF(B37="","",IF(COUNTA(C37)&lt;1,"0",IF(AL37="M","M",IF(AJ37="I","I",IF(AJ37="W","W",IF(AM37&lt;50,"F",IF(AM37&lt;=54.9,"D",IF(AM37&lt;=59.9,"D+",IF(AM37&lt;=69.9,"C",IF(AM37&lt;=74.9,"C+",IF(AM37&lt;=84.9,"B",IF(AM37&lt;=89.9,"B+",IF(AM37&gt;=90,"A")))))))))))))</f>
        <v/>
      </c>
    </row>
    <row r="38" spans="1:40" s="48" customFormat="1" ht="19.5">
      <c r="A38" s="47">
        <v>32</v>
      </c>
      <c r="B38" s="32" t="str">
        <f>IF(ข้อมูลนักศึกษา!C36=0,"",ข้อมูลนักศึกษา!C36)</f>
        <v/>
      </c>
      <c r="C38" s="58" t="str">
        <f>IF(ข้อมูลนักศึกษา!C36=0,"",VLOOKUP(B38,ข้อมูลนักศึกษา!C36:D106,2,FALSE))</f>
        <v/>
      </c>
      <c r="D38" s="32" t="str">
        <f t="array" ref="D38">IF(B38="","",จิตพิสัย!E38)</f>
        <v/>
      </c>
      <c r="E38" s="32" t="str">
        <f t="array" ref="E38">IF(B38="","",จิตพิสัย!F38)</f>
        <v/>
      </c>
      <c r="F38" s="32" t="str">
        <f>IF(B38="","",จิตพิสัย!G38)</f>
        <v/>
      </c>
      <c r="G38" s="32" t="str">
        <f t="array" ref="G38">IF(B38="","",จิตพิสัย!H38)</f>
        <v/>
      </c>
      <c r="H38" s="32" t="str">
        <f t="array" ref="H38">IF(B38="","",จิตพิสัย!I38)</f>
        <v/>
      </c>
      <c r="I38" s="32" t="str">
        <f t="array" ref="I38">IF(B38="","",จิตพิสัย!J38)</f>
        <v/>
      </c>
      <c r="J38" s="32" t="str">
        <f t="array" ref="J38">IF(B38="","",จิตพิสัย!K38)</f>
        <v/>
      </c>
      <c r="K38" s="32" t="str">
        <f t="array" ref="K38">IF(B38="","",จิตพิสัย!L38)</f>
        <v/>
      </c>
      <c r="L38" s="32" t="str">
        <f t="array" ref="L38">IF(B38="","",จิตพิสัย!M38)</f>
        <v/>
      </c>
      <c r="M38" s="32" t="str">
        <f t="array" ref="M38">IF(B38="","",จิตพิสัย!N38)</f>
        <v/>
      </c>
      <c r="N38" s="32" t="str">
        <f t="array" ref="N38">IF(B38="","",จิตพิสัย!O38)</f>
        <v/>
      </c>
      <c r="O38" s="32" t="str">
        <f t="array" ref="O38">IF(B38="","",จิตพิสัย!P38)</f>
        <v/>
      </c>
      <c r="P38" s="32" t="str">
        <f t="array" ref="P38">IF(B38="","",จิตพิสัย!Q38)</f>
        <v/>
      </c>
      <c r="Q38" s="32" t="str">
        <f t="array" ref="Q38">IF(B38="","",จิตพิสัย!R38)</f>
        <v/>
      </c>
      <c r="R38" s="32" t="str">
        <f t="array" ref="R38">IF(B38="","",จิตพิสัย!S38)</f>
        <v/>
      </c>
      <c r="S38" s="54" t="e">
        <f>ROUNDUP(IF(ข้อมูล!D10="เข้าเรียน",((IF(S4&gt;0,(COUNTIF(D38:R38, 1)*10)/(SUM(D6:R6)),0))-หักคะแนน!O35),((IF(S4&gt;0,IF(SUM(D38:R38)&gt;AN1,"10",((SUM(D38:R38)*10)/AN1)),"0"))-หักคะแนน!O35)),1)</f>
        <v>#VALUE!</v>
      </c>
      <c r="T38" s="13" t="str">
        <f>IF(B38="","",IF(T6&gt;0,((งาน1!K35*ข้อมูล!L3)/100),""))</f>
        <v/>
      </c>
      <c r="U38" s="13" t="str">
        <f>IF(B38="","",IF(U6&gt;0,((งาน2!K35*ข้อมูล!L4)/100),""))</f>
        <v/>
      </c>
      <c r="V38" s="13" t="str">
        <f>IF(B38="","",IF(V6&gt;0,((งาน3!K35*ข้อมูล!L5)/100),""))</f>
        <v/>
      </c>
      <c r="W38" s="13" t="str">
        <f>IF(B38="","",IF(W6&gt;0,((งาน4!K35*ข้อมูล!L6)/100),""))</f>
        <v/>
      </c>
      <c r="X38" s="13" t="str">
        <f>IF(B38="","",IF(X6&gt;0,((งาน5!K35*ข้อมูล!L7)/100),""))</f>
        <v/>
      </c>
      <c r="Y38" s="13" t="str">
        <f>IF(B38="","",IF(Y6&gt;0,((งาน6!K35*ข้อมูล!L8)/100),""))</f>
        <v/>
      </c>
      <c r="Z38" s="13" t="str">
        <f>IF(B38="","",IF(Z6&gt;0,((งาน7!K35*ข้อมูล!L9)/100),""))</f>
        <v/>
      </c>
      <c r="AA38" s="13" t="str">
        <f>IF(B38="","",IF(AA6&gt;0,((งาน8!K35*ข้อมูล!L10)/100),""))</f>
        <v/>
      </c>
      <c r="AB38" s="13" t="str">
        <f>IF(B38="","",IF(AB6&gt;0,((งาน9!K35*ข้อมูล!L11)/100),""))</f>
        <v/>
      </c>
      <c r="AC38" s="13" t="str">
        <f>IF(B38="","",IF(AC6&gt;0,((งาน10!K35*ข้อมูล!L12)/100),""))</f>
        <v/>
      </c>
      <c r="AD38" s="13" t="str">
        <f>IF(B38="","",IF(AD6&gt;0,((งาน11!K35*ข้อมูล!L13)/100),""))</f>
        <v/>
      </c>
      <c r="AE38" s="13" t="str">
        <f>IF(B38="","",IF(AE6&gt;0,((งาน12!K35*ข้อมูล!L14)/100),""))</f>
        <v/>
      </c>
      <c r="AF38" s="13" t="str">
        <f>IF(B38="","",IF(AF6&gt;0,((งาน13!K35*ข้อมูล!L15)/100),""))</f>
        <v/>
      </c>
      <c r="AG38" s="13" t="str">
        <f>IF(B38="","",IF(AG6&gt;0,((งาน14!K35*ข้อมูล!L16)/100),""))</f>
        <v/>
      </c>
      <c r="AH38" s="13" t="str">
        <f>IF(B38="","",IF(ข้อมูล!K17="Term Project",IF(AH6&gt;0,(('Term Project'!K35*ข้อมูล!L17)/100),""),IF(AH6&gt;0,((QUIZ!V35*แจ้งคะแนน!AH6)/100),"")))</f>
        <v/>
      </c>
      <c r="AI38" s="55" t="str">
        <f>IF(B38="","",ROUNDUP((SUM(T38:AH38)*AI4)/SUM(T6:AH6),1))</f>
        <v/>
      </c>
      <c r="AJ38" s="56"/>
      <c r="AK38" s="60" t="str">
        <f t="shared" si="2"/>
        <v/>
      </c>
      <c r="AL38" s="6" t="str">
        <f>IF(B38="","",Final!L35)</f>
        <v/>
      </c>
      <c r="AM38" s="57" t="str">
        <f t="shared" si="3"/>
        <v/>
      </c>
      <c r="AN38" s="57" t="str">
        <f t="array" ref="AN38">IF(B38="","",IF(COUNTA(C38)&lt;1,"0",IF(AL38="M","M",IF(AJ38="I","I",IF(AJ38="W","W",IF(AM38&lt;50,"F",IF(AM38&lt;=54.9,"D",IF(AM38&lt;=59.9,"D+",IF(AM38&lt;=69.9,"C",IF(AM38&lt;=74.9,"C+",IF(AM38&lt;=84.9,"B",IF(AM38&lt;=89.9,"B+",IF(AM38&gt;=90,"A")))))))))))))</f>
        <v/>
      </c>
    </row>
    <row r="39" spans="1:40" s="48" customFormat="1" ht="19.5">
      <c r="A39" s="47">
        <v>33</v>
      </c>
      <c r="B39" s="32" t="str">
        <f>IF(ข้อมูลนักศึกษา!C37=0,"",ข้อมูลนักศึกษา!C37)</f>
        <v/>
      </c>
      <c r="C39" s="58" t="str">
        <f>IF(ข้อมูลนักศึกษา!C37=0,"",VLOOKUP(B39,ข้อมูลนักศึกษา!C37:D107,2,FALSE))</f>
        <v/>
      </c>
      <c r="D39" s="32" t="str">
        <f t="array" ref="D39">IF(B39="","",จิตพิสัย!E39)</f>
        <v/>
      </c>
      <c r="E39" s="32" t="str">
        <f t="array" ref="E39">IF(B39="","",จิตพิสัย!F39)</f>
        <v/>
      </c>
      <c r="F39" s="32" t="str">
        <f>IF(B39="","",จิตพิสัย!G39)</f>
        <v/>
      </c>
      <c r="G39" s="32" t="str">
        <f t="array" ref="G39">IF(B39="","",จิตพิสัย!H39)</f>
        <v/>
      </c>
      <c r="H39" s="32" t="str">
        <f t="array" ref="H39">IF(B39="","",จิตพิสัย!I39)</f>
        <v/>
      </c>
      <c r="I39" s="32" t="str">
        <f t="array" ref="I39">IF(B39="","",จิตพิสัย!J39)</f>
        <v/>
      </c>
      <c r="J39" s="32" t="str">
        <f t="array" ref="J39">IF(B39="","",จิตพิสัย!K39)</f>
        <v/>
      </c>
      <c r="K39" s="32" t="str">
        <f t="array" ref="K39">IF(B39="","",จิตพิสัย!L39)</f>
        <v/>
      </c>
      <c r="L39" s="32" t="str">
        <f t="array" ref="L39">IF(B39="","",จิตพิสัย!M39)</f>
        <v/>
      </c>
      <c r="M39" s="32" t="str">
        <f t="array" ref="M39">IF(B39="","",จิตพิสัย!N39)</f>
        <v/>
      </c>
      <c r="N39" s="32" t="str">
        <f t="array" ref="N39">IF(B39="","",จิตพิสัย!O39)</f>
        <v/>
      </c>
      <c r="O39" s="32" t="str">
        <f t="array" ref="O39">IF(B39="","",จิตพิสัย!P39)</f>
        <v/>
      </c>
      <c r="P39" s="32" t="str">
        <f t="array" ref="P39">IF(B39="","",จิตพิสัย!Q39)</f>
        <v/>
      </c>
      <c r="Q39" s="32" t="str">
        <f t="array" ref="Q39">IF(B39="","",จิตพิสัย!R39)</f>
        <v/>
      </c>
      <c r="R39" s="32" t="str">
        <f t="array" ref="R39">IF(B39="","",จิตพิสัย!S39)</f>
        <v/>
      </c>
      <c r="S39" s="54" t="e">
        <f>ROUNDUP(IF(ข้อมูล!D10="เข้าเรียน",((IF(S4&gt;0,(COUNTIF(D39:R39, 1)*10)/(SUM(D6:R6)),0))-หักคะแนน!O36),((IF(S4&gt;0,IF(SUM(D39:R39)&gt;AN1,"10",((SUM(D39:R39)*10)/AN1)),"0"))-หักคะแนน!O36)),1)</f>
        <v>#VALUE!</v>
      </c>
      <c r="T39" s="13" t="str">
        <f>IF(B39="","",IF(T6&gt;0,((งาน1!K36*ข้อมูล!L3)/100),""))</f>
        <v/>
      </c>
      <c r="U39" s="13" t="str">
        <f>IF(B39="","",IF(U6&gt;0,((งาน2!K36*ข้อมูล!L4)/100),""))</f>
        <v/>
      </c>
      <c r="V39" s="13" t="str">
        <f>IF(B39="","",IF(V6&gt;0,((งาน3!K36*ข้อมูล!L5)/100),""))</f>
        <v/>
      </c>
      <c r="W39" s="13" t="str">
        <f>IF(B39="","",IF(W6&gt;0,((งาน4!K36*ข้อมูล!L6)/100),""))</f>
        <v/>
      </c>
      <c r="X39" s="13" t="str">
        <f>IF(B39="","",IF(X6&gt;0,((งาน5!K36*ข้อมูล!L7)/100),""))</f>
        <v/>
      </c>
      <c r="Y39" s="13" t="str">
        <f>IF(B39="","",IF(Y6&gt;0,((งาน6!K36*ข้อมูล!L8)/100),""))</f>
        <v/>
      </c>
      <c r="Z39" s="13" t="str">
        <f>IF(B39="","",IF(Z6&gt;0,((งาน7!K36*ข้อมูล!L9)/100),""))</f>
        <v/>
      </c>
      <c r="AA39" s="13" t="str">
        <f>IF(B39="","",IF(AA6&gt;0,((งาน8!K36*ข้อมูล!L10)/100),""))</f>
        <v/>
      </c>
      <c r="AB39" s="13" t="str">
        <f>IF(B39="","",IF(AB6&gt;0,((งาน9!K36*ข้อมูล!L11)/100),""))</f>
        <v/>
      </c>
      <c r="AC39" s="13" t="str">
        <f>IF(B39="","",IF(AC6&gt;0,((งาน10!K36*ข้อมูล!L12)/100),""))</f>
        <v/>
      </c>
      <c r="AD39" s="13" t="str">
        <f>IF(B39="","",IF(AD6&gt;0,((งาน11!K36*ข้อมูล!L13)/100),""))</f>
        <v/>
      </c>
      <c r="AE39" s="13" t="str">
        <f>IF(B39="","",IF(AE6&gt;0,((งาน12!K36*ข้อมูล!L14)/100),""))</f>
        <v/>
      </c>
      <c r="AF39" s="13" t="str">
        <f>IF(B39="","",IF(AF6&gt;0,((งาน13!K36*ข้อมูล!L15)/100),""))</f>
        <v/>
      </c>
      <c r="AG39" s="13" t="str">
        <f>IF(B39="","",IF(AG6&gt;0,((งาน14!K36*ข้อมูล!L16)/100),""))</f>
        <v/>
      </c>
      <c r="AH39" s="13" t="str">
        <f>IF(B39="","",IF(ข้อมูล!K17="Term Project",IF(AH6&gt;0,(('Term Project'!K36*ข้อมูล!L17)/100),""),IF(AH6&gt;0,((QUIZ!V36*แจ้งคะแนน!AH6)/100),"")))</f>
        <v/>
      </c>
      <c r="AI39" s="55" t="str">
        <f>IF(B39="","",ROUNDUP((SUM(T39:AH39)*AI4)/SUM(T6:AH6),1))</f>
        <v/>
      </c>
      <c r="AJ39" s="56"/>
      <c r="AK39" s="60" t="str">
        <f t="shared" si="2"/>
        <v/>
      </c>
      <c r="AL39" s="6" t="str">
        <f>IF(B39="","",Final!L36)</f>
        <v/>
      </c>
      <c r="AM39" s="57" t="str">
        <f t="shared" si="3"/>
        <v/>
      </c>
      <c r="AN39" s="57" t="str">
        <f t="array" ref="AN39">IF(B39="","",IF(COUNTA(C39)&lt;1,"0",IF(AL39="M","M",IF(AJ39="I","I",IF(AJ39="W","W",IF(AM39&lt;50,"F",IF(AM39&lt;=54.9,"D",IF(AM39&lt;=59.9,"D+",IF(AM39&lt;=69.9,"C",IF(AM39&lt;=74.9,"C+",IF(AM39&lt;=84.9,"B",IF(AM39&lt;=89.9,"B+",IF(AM39&gt;=90,"A")))))))))))))</f>
        <v/>
      </c>
    </row>
    <row r="40" spans="1:40" s="48" customFormat="1" ht="19.5">
      <c r="A40" s="47">
        <v>34</v>
      </c>
      <c r="B40" s="32" t="str">
        <f>IF(ข้อมูลนักศึกษา!C38=0,"",ข้อมูลนักศึกษา!C38)</f>
        <v/>
      </c>
      <c r="C40" s="58" t="str">
        <f>IF(ข้อมูลนักศึกษา!C38=0,"",VLOOKUP(B40,ข้อมูลนักศึกษา!C38:D108,2,FALSE))</f>
        <v/>
      </c>
      <c r="D40" s="32" t="str">
        <f t="array" ref="D40">IF(B40="","",จิตพิสัย!E40)</f>
        <v/>
      </c>
      <c r="E40" s="32" t="str">
        <f t="array" ref="E40">IF(B40="","",จิตพิสัย!F40)</f>
        <v/>
      </c>
      <c r="F40" s="32" t="str">
        <f>IF(B40="","",จิตพิสัย!G40)</f>
        <v/>
      </c>
      <c r="G40" s="32" t="str">
        <f t="array" ref="G40">IF(B40="","",จิตพิสัย!H40)</f>
        <v/>
      </c>
      <c r="H40" s="32" t="str">
        <f t="array" ref="H40">IF(B40="","",จิตพิสัย!I40)</f>
        <v/>
      </c>
      <c r="I40" s="32" t="str">
        <f t="array" ref="I40">IF(B40="","",จิตพิสัย!J40)</f>
        <v/>
      </c>
      <c r="J40" s="32" t="str">
        <f t="array" ref="J40">IF(B40="","",จิตพิสัย!K40)</f>
        <v/>
      </c>
      <c r="K40" s="32" t="str">
        <f t="array" ref="K40">IF(B40="","",จิตพิสัย!L40)</f>
        <v/>
      </c>
      <c r="L40" s="32" t="str">
        <f t="array" ref="L40">IF(B40="","",จิตพิสัย!M40)</f>
        <v/>
      </c>
      <c r="M40" s="32" t="str">
        <f t="array" ref="M40">IF(B40="","",จิตพิสัย!N40)</f>
        <v/>
      </c>
      <c r="N40" s="32" t="str">
        <f t="array" ref="N40">IF(B40="","",จิตพิสัย!O40)</f>
        <v/>
      </c>
      <c r="O40" s="32" t="str">
        <f t="array" ref="O40">IF(B40="","",จิตพิสัย!P40)</f>
        <v/>
      </c>
      <c r="P40" s="32" t="str">
        <f t="array" ref="P40">IF(B40="","",จิตพิสัย!Q40)</f>
        <v/>
      </c>
      <c r="Q40" s="32" t="str">
        <f t="array" ref="Q40">IF(B40="","",จิตพิสัย!R40)</f>
        <v/>
      </c>
      <c r="R40" s="32" t="str">
        <f t="array" ref="R40">IF(B40="","",จิตพิสัย!S40)</f>
        <v/>
      </c>
      <c r="S40" s="54" t="e">
        <f>ROUNDUP(IF(ข้อมูล!D10="เข้าเรียน",((IF(S4&gt;0,(COUNTIF(D40:R40, 1)*10)/(SUM(D6:R6)),0))-หักคะแนน!O37),((IF(S4&gt;0,IF(SUM(D40:R40)&gt;AN1,"10",((SUM(D40:R40)*10)/AN1)),"0"))-หักคะแนน!O37)),1)</f>
        <v>#VALUE!</v>
      </c>
      <c r="T40" s="13" t="str">
        <f>IF(B40="","",IF(T6&gt;0,((งาน1!K37*ข้อมูล!L3)/100),""))</f>
        <v/>
      </c>
      <c r="U40" s="13" t="str">
        <f>IF(B40="","",IF(U6&gt;0,((งาน2!K37*ข้อมูล!L4)/100),""))</f>
        <v/>
      </c>
      <c r="V40" s="13" t="str">
        <f>IF(B40="","",IF(V6&gt;0,((งาน3!K37*ข้อมูล!L5)/100),""))</f>
        <v/>
      </c>
      <c r="W40" s="13" t="str">
        <f>IF(B40="","",IF(W6&gt;0,((งาน4!K37*ข้อมูล!L6)/100),""))</f>
        <v/>
      </c>
      <c r="X40" s="13" t="str">
        <f>IF(B40="","",IF(X6&gt;0,((งาน5!K37*ข้อมูล!L7)/100),""))</f>
        <v/>
      </c>
      <c r="Y40" s="13" t="str">
        <f>IF(B40="","",IF(Y6&gt;0,((งาน6!K37*ข้อมูล!L8)/100),""))</f>
        <v/>
      </c>
      <c r="Z40" s="13" t="str">
        <f>IF(B40="","",IF(Z6&gt;0,((งาน7!K37*ข้อมูล!L9)/100),""))</f>
        <v/>
      </c>
      <c r="AA40" s="13" t="str">
        <f>IF(B40="","",IF(AA6&gt;0,((งาน8!K37*ข้อมูล!L10)/100),""))</f>
        <v/>
      </c>
      <c r="AB40" s="13" t="str">
        <f>IF(B40="","",IF(AB6&gt;0,((งาน9!K37*ข้อมูล!L11)/100),""))</f>
        <v/>
      </c>
      <c r="AC40" s="13" t="str">
        <f>IF(B40="","",IF(AC6&gt;0,((งาน10!K37*ข้อมูล!L12)/100),""))</f>
        <v/>
      </c>
      <c r="AD40" s="13" t="str">
        <f>IF(B40="","",IF(AD6&gt;0,((งาน11!K37*ข้อมูล!L13)/100),""))</f>
        <v/>
      </c>
      <c r="AE40" s="13" t="str">
        <f>IF(B40="","",IF(AE6&gt;0,((งาน12!K37*ข้อมูล!L14)/100),""))</f>
        <v/>
      </c>
      <c r="AF40" s="13" t="str">
        <f>IF(B40="","",IF(AF6&gt;0,((งาน13!K37*ข้อมูล!L15)/100),""))</f>
        <v/>
      </c>
      <c r="AG40" s="13" t="str">
        <f>IF(B40="","",IF(AG6&gt;0,((งาน14!K37*ข้อมูล!L16)/100),""))</f>
        <v/>
      </c>
      <c r="AH40" s="13" t="str">
        <f>IF(B40="","",IF(ข้อมูล!K17="Term Project",IF(AH6&gt;0,(('Term Project'!K37*ข้อมูล!L17)/100),""),IF(AH6&gt;0,((QUIZ!V37*แจ้งคะแนน!AH6)/100),"")))</f>
        <v/>
      </c>
      <c r="AI40" s="55" t="str">
        <f>IF(B40="","",ROUNDUP((SUM(T40:AH40)*AI4)/SUM(T6:AH6),1))</f>
        <v/>
      </c>
      <c r="AJ40" s="56"/>
      <c r="AK40" s="60" t="str">
        <f t="shared" si="2"/>
        <v/>
      </c>
      <c r="AL40" s="6" t="str">
        <f>IF(B40="","",Final!L37)</f>
        <v/>
      </c>
      <c r="AM40" s="57" t="str">
        <f t="shared" si="3"/>
        <v/>
      </c>
      <c r="AN40" s="57" t="str">
        <f t="array" ref="AN40">IF(B40="","",IF(COUNTA(C40)&lt;1,"0",IF(AL40="M","M",IF(AJ40="I","I",IF(AJ40="W","W",IF(AM40&lt;50,"F",IF(AM40&lt;=54.9,"D",IF(AM40&lt;=59.9,"D+",IF(AM40&lt;=69.9,"C",IF(AM40&lt;=74.9,"C+",IF(AM40&lt;=84.9,"B",IF(AM40&lt;=89.9,"B+",IF(AM40&gt;=90,"A")))))))))))))</f>
        <v/>
      </c>
    </row>
    <row r="41" spans="1:40" s="48" customFormat="1" ht="19.5">
      <c r="A41" s="47">
        <v>35</v>
      </c>
      <c r="B41" s="32" t="str">
        <f>IF(ข้อมูลนักศึกษา!C39=0,"",ข้อมูลนักศึกษา!C39)</f>
        <v/>
      </c>
      <c r="C41" s="58" t="str">
        <f>IF(ข้อมูลนักศึกษา!C39=0,"",VLOOKUP(B41,ข้อมูลนักศึกษา!C39:D109,2,FALSE))</f>
        <v/>
      </c>
      <c r="D41" s="32" t="str">
        <f t="array" ref="D41">IF(B41="","",จิตพิสัย!E41)</f>
        <v/>
      </c>
      <c r="E41" s="32" t="str">
        <f t="array" ref="E41">IF(B41="","",จิตพิสัย!F41)</f>
        <v/>
      </c>
      <c r="F41" s="32" t="str">
        <f>IF(B41="","",จิตพิสัย!G41)</f>
        <v/>
      </c>
      <c r="G41" s="32" t="str">
        <f t="array" ref="G41">IF(B41="","",จิตพิสัย!H41)</f>
        <v/>
      </c>
      <c r="H41" s="32" t="str">
        <f t="array" ref="H41">IF(B41="","",จิตพิสัย!I41)</f>
        <v/>
      </c>
      <c r="I41" s="32" t="str">
        <f t="array" ref="I41">IF(B41="","",จิตพิสัย!J41)</f>
        <v/>
      </c>
      <c r="J41" s="32" t="str">
        <f t="array" ref="J41">IF(B41="","",จิตพิสัย!K41)</f>
        <v/>
      </c>
      <c r="K41" s="32" t="str">
        <f t="array" ref="K41">IF(B41="","",จิตพิสัย!L41)</f>
        <v/>
      </c>
      <c r="L41" s="32" t="str">
        <f t="array" ref="L41">IF(B41="","",จิตพิสัย!M41)</f>
        <v/>
      </c>
      <c r="M41" s="32" t="str">
        <f t="array" ref="M41">IF(B41="","",จิตพิสัย!N41)</f>
        <v/>
      </c>
      <c r="N41" s="32" t="str">
        <f t="array" ref="N41">IF(B41="","",จิตพิสัย!O41)</f>
        <v/>
      </c>
      <c r="O41" s="32" t="str">
        <f t="array" ref="O41">IF(B41="","",จิตพิสัย!P41)</f>
        <v/>
      </c>
      <c r="P41" s="32" t="str">
        <f t="array" ref="P41">IF(B41="","",จิตพิสัย!Q41)</f>
        <v/>
      </c>
      <c r="Q41" s="32" t="str">
        <f t="array" ref="Q41">IF(B41="","",จิตพิสัย!R41)</f>
        <v/>
      </c>
      <c r="R41" s="32" t="str">
        <f t="array" ref="R41">IF(B41="","",จิตพิสัย!S41)</f>
        <v/>
      </c>
      <c r="S41" s="54" t="e">
        <f>ROUNDUP(IF(ข้อมูล!D10="เข้าเรียน",((IF(S4&gt;0,(COUNTIF(D41:R41, 1)*10)/(SUM(D6:R6)),0))-หักคะแนน!O38),((IF(S4&gt;0,IF(SUM(D41:R41)&gt;AN1,"10",((SUM(D41:R41)*10)/AN1)),"0"))-หักคะแนน!O38)),1)</f>
        <v>#VALUE!</v>
      </c>
      <c r="T41" s="13" t="str">
        <f>IF(B41="","",IF(T6&gt;0,((งาน1!K38*ข้อมูล!L3)/100),""))</f>
        <v/>
      </c>
      <c r="U41" s="13" t="str">
        <f>IF(B41="","",IF(U6&gt;0,((งาน2!K38*ข้อมูล!L4)/100),""))</f>
        <v/>
      </c>
      <c r="V41" s="13" t="str">
        <f>IF(B41="","",IF(V6&gt;0,((งาน3!K38*ข้อมูล!L5)/100),""))</f>
        <v/>
      </c>
      <c r="W41" s="13" t="str">
        <f>IF(B41="","",IF(W6&gt;0,((งาน4!K38*ข้อมูล!L6)/100),""))</f>
        <v/>
      </c>
      <c r="X41" s="13" t="str">
        <f>IF(B41="","",IF(X6&gt;0,((งาน5!K38*ข้อมูล!L7)/100),""))</f>
        <v/>
      </c>
      <c r="Y41" s="13" t="str">
        <f>IF(B41="","",IF(Y6&gt;0,((งาน6!K38*ข้อมูล!L8)/100),""))</f>
        <v/>
      </c>
      <c r="Z41" s="13" t="str">
        <f>IF(B41="","",IF(Z6&gt;0,((งาน7!K38*ข้อมูล!L9)/100),""))</f>
        <v/>
      </c>
      <c r="AA41" s="13" t="str">
        <f>IF(B41="","",IF(AA6&gt;0,((งาน8!K38*ข้อมูล!L10)/100),""))</f>
        <v/>
      </c>
      <c r="AB41" s="13" t="str">
        <f>IF(B41="","",IF(AB6&gt;0,((งาน9!K38*ข้อมูล!L11)/100),""))</f>
        <v/>
      </c>
      <c r="AC41" s="13" t="str">
        <f>IF(B41="","",IF(AC6&gt;0,((งาน10!K38*ข้อมูล!L12)/100),""))</f>
        <v/>
      </c>
      <c r="AD41" s="13" t="str">
        <f>IF(B41="","",IF(AD6&gt;0,((งาน11!K38*ข้อมูล!L13)/100),""))</f>
        <v/>
      </c>
      <c r="AE41" s="13" t="str">
        <f>IF(B41="","",IF(AE6&gt;0,((งาน12!K38*ข้อมูล!L14)/100),""))</f>
        <v/>
      </c>
      <c r="AF41" s="13" t="str">
        <f>IF(B41="","",IF(AF6&gt;0,((งาน13!K38*ข้อมูล!L15)/100),""))</f>
        <v/>
      </c>
      <c r="AG41" s="13" t="str">
        <f>IF(B41="","",IF(AG6&gt;0,((งาน14!K38*ข้อมูล!L16)/100),""))</f>
        <v/>
      </c>
      <c r="AH41" s="13" t="str">
        <f>IF(B41="","",IF(ข้อมูล!K17="Term Project",IF(AH6&gt;0,(('Term Project'!K38*ข้อมูล!L17)/100),""),IF(AH6&gt;0,((QUIZ!V38*แจ้งคะแนน!AH6)/100),"")))</f>
        <v/>
      </c>
      <c r="AI41" s="55" t="str">
        <f>IF(B41="","",ROUNDUP((SUM(T41:AH41)*AI4)/SUM(T6:AH6),1))</f>
        <v/>
      </c>
      <c r="AJ41" s="56"/>
      <c r="AK41" s="60" t="str">
        <f t="shared" si="2"/>
        <v/>
      </c>
      <c r="AL41" s="6" t="str">
        <f>IF(B41="","",Final!L38)</f>
        <v/>
      </c>
      <c r="AM41" s="57" t="str">
        <f t="shared" si="3"/>
        <v/>
      </c>
      <c r="AN41" s="57" t="str">
        <f t="array" ref="AN41">IF(B41="","",IF(COUNTA(C41)&lt;1,"0",IF(AL41="M","M",IF(AJ41="I","I",IF(AJ41="W","W",IF(AM41&lt;50,"F",IF(AM41&lt;=54.9,"D",IF(AM41&lt;=59.9,"D+",IF(AM41&lt;=69.9,"C",IF(AM41&lt;=74.9,"C+",IF(AM41&lt;=84.9,"B",IF(AM41&lt;=89.9,"B+",IF(AM41&gt;=90,"A")))))))))))))</f>
        <v/>
      </c>
    </row>
    <row r="42" spans="1:40" s="48" customFormat="1" ht="19.5">
      <c r="A42" s="47">
        <v>36</v>
      </c>
      <c r="B42" s="32" t="str">
        <f>IF(ข้อมูลนักศึกษา!C40=0,"",ข้อมูลนักศึกษา!C40)</f>
        <v/>
      </c>
      <c r="C42" s="58" t="str">
        <f>IF(ข้อมูลนักศึกษา!C40=0,"",VLOOKUP(B42,ข้อมูลนักศึกษา!C40:D110,2,FALSE))</f>
        <v/>
      </c>
      <c r="D42" s="32" t="str">
        <f t="array" ref="D42">IF(B42="","",จิตพิสัย!E42)</f>
        <v/>
      </c>
      <c r="E42" s="32" t="str">
        <f t="array" ref="E42">IF(B42="","",จิตพิสัย!F42)</f>
        <v/>
      </c>
      <c r="F42" s="32" t="str">
        <f>IF(B42="","",จิตพิสัย!G42)</f>
        <v/>
      </c>
      <c r="G42" s="32" t="str">
        <f t="array" ref="G42">IF(B42="","",จิตพิสัย!H42)</f>
        <v/>
      </c>
      <c r="H42" s="32" t="str">
        <f t="array" ref="H42">IF(B42="","",จิตพิสัย!I42)</f>
        <v/>
      </c>
      <c r="I42" s="32" t="str">
        <f t="array" ref="I42">IF(B42="","",จิตพิสัย!J42)</f>
        <v/>
      </c>
      <c r="J42" s="32" t="str">
        <f t="array" ref="J42">IF(B42="","",จิตพิสัย!K42)</f>
        <v/>
      </c>
      <c r="K42" s="32" t="str">
        <f t="array" ref="K42">IF(B42="","",จิตพิสัย!L42)</f>
        <v/>
      </c>
      <c r="L42" s="32" t="str">
        <f t="array" ref="L42">IF(B42="","",จิตพิสัย!M42)</f>
        <v/>
      </c>
      <c r="M42" s="32" t="str">
        <f t="array" ref="M42">IF(B42="","",จิตพิสัย!N42)</f>
        <v/>
      </c>
      <c r="N42" s="32" t="str">
        <f t="array" ref="N42">IF(B42="","",จิตพิสัย!O42)</f>
        <v/>
      </c>
      <c r="O42" s="32" t="str">
        <f t="array" ref="O42">IF(B42="","",จิตพิสัย!P42)</f>
        <v/>
      </c>
      <c r="P42" s="32" t="str">
        <f t="array" ref="P42">IF(B42="","",จิตพิสัย!Q42)</f>
        <v/>
      </c>
      <c r="Q42" s="32" t="str">
        <f t="array" ref="Q42">IF(B42="","",จิตพิสัย!R42)</f>
        <v/>
      </c>
      <c r="R42" s="32" t="str">
        <f t="array" ref="R42">IF(B42="","",จิตพิสัย!S42)</f>
        <v/>
      </c>
      <c r="S42" s="54" t="e">
        <f>ROUNDUP(IF(ข้อมูล!D10="เข้าเรียน",((IF(S4&gt;0,(COUNTIF(D42:R42, 1)*10)/(SUM(D6:R6)),0))-หักคะแนน!O39),((IF(S4&gt;0,IF(SUM(D42:R42)&gt;AN1,"10",((SUM(D42:R42)*10)/AN1)),"0"))-หักคะแนน!O39)),1)</f>
        <v>#VALUE!</v>
      </c>
      <c r="T42" s="13" t="str">
        <f>IF(B42="","",IF(T6&gt;0,((งาน1!K39*ข้อมูล!L3)/100),""))</f>
        <v/>
      </c>
      <c r="U42" s="13" t="str">
        <f>IF(B42="","",IF(U6&gt;0,((งาน2!K39*ข้อมูล!L4)/100),""))</f>
        <v/>
      </c>
      <c r="V42" s="13" t="str">
        <f>IF(B42="","",IF(V6&gt;0,((งาน3!K39*ข้อมูล!L5)/100),""))</f>
        <v/>
      </c>
      <c r="W42" s="13" t="str">
        <f>IF(B42="","",IF(W6&gt;0,((งาน4!K39*ข้อมูล!L6)/100),""))</f>
        <v/>
      </c>
      <c r="X42" s="13" t="str">
        <f>IF(B42="","",IF(X6&gt;0,((งาน5!K39*ข้อมูล!L7)/100),""))</f>
        <v/>
      </c>
      <c r="Y42" s="13" t="str">
        <f>IF(B42="","",IF(Y6&gt;0,((งาน6!K39*ข้อมูล!L8)/100),""))</f>
        <v/>
      </c>
      <c r="Z42" s="13" t="str">
        <f>IF(B42="","",IF(Z6&gt;0,((งาน7!K39*ข้อมูล!L9)/100),""))</f>
        <v/>
      </c>
      <c r="AA42" s="13" t="str">
        <f>IF(B42="","",IF(AA6&gt;0,((งาน8!K39*ข้อมูล!L10)/100),""))</f>
        <v/>
      </c>
      <c r="AB42" s="13" t="str">
        <f>IF(B42="","",IF(AB6&gt;0,((งาน9!K39*ข้อมูล!L11)/100),""))</f>
        <v/>
      </c>
      <c r="AC42" s="13" t="str">
        <f>IF(B42="","",IF(AC6&gt;0,((งาน10!K39*ข้อมูล!L12)/100),""))</f>
        <v/>
      </c>
      <c r="AD42" s="13" t="str">
        <f>IF(B42="","",IF(AD6&gt;0,((งาน11!K39*ข้อมูล!L13)/100),""))</f>
        <v/>
      </c>
      <c r="AE42" s="13" t="str">
        <f>IF(B42="","",IF(AE6&gt;0,((งาน12!K39*ข้อมูล!L14)/100),""))</f>
        <v/>
      </c>
      <c r="AF42" s="13" t="str">
        <f>IF(B42="","",IF(AF6&gt;0,((งาน13!K39*ข้อมูล!L15)/100),""))</f>
        <v/>
      </c>
      <c r="AG42" s="13" t="str">
        <f>IF(B42="","",IF(AG6&gt;0,((งาน14!K39*ข้อมูล!L16)/100),""))</f>
        <v/>
      </c>
      <c r="AH42" s="13" t="str">
        <f>IF(B42="","",IF(ข้อมูล!K17="Term Project",IF(AH6&gt;0,(('Term Project'!K39*ข้อมูล!L17)/100),""),IF(AH6&gt;0,((QUIZ!V39*แจ้งคะแนน!AH6)/100),"")))</f>
        <v/>
      </c>
      <c r="AI42" s="55" t="str">
        <f>IF(B42="","",ROUNDUP((SUM(T42:AH42)*AI4)/SUM(T6:AH6),1))</f>
        <v/>
      </c>
      <c r="AJ42" s="56"/>
      <c r="AK42" s="60" t="str">
        <f t="shared" si="2"/>
        <v/>
      </c>
      <c r="AL42" s="6" t="str">
        <f>IF(B42="","",Final!L39)</f>
        <v/>
      </c>
      <c r="AM42" s="57" t="str">
        <f t="shared" si="3"/>
        <v/>
      </c>
      <c r="AN42" s="57" t="str">
        <f t="array" ref="AN42">IF(B42="","",IF(COUNTA(C42)&lt;1,"0",IF(AL42="M","M",IF(AJ42="I","I",IF(AJ42="W","W",IF(AM42&lt;50,"F",IF(AM42&lt;=54.9,"D",IF(AM42&lt;=59.9,"D+",IF(AM42&lt;=69.9,"C",IF(AM42&lt;=74.9,"C+",IF(AM42&lt;=84.9,"B",IF(AM42&lt;=89.9,"B+",IF(AM42&gt;=90,"A")))))))))))))</f>
        <v/>
      </c>
    </row>
    <row r="43" spans="1:40" s="48" customFormat="1" ht="19.5">
      <c r="A43" s="47">
        <v>37</v>
      </c>
      <c r="B43" s="32" t="str">
        <f>IF(ข้อมูลนักศึกษา!C41=0,"",ข้อมูลนักศึกษา!C41)</f>
        <v/>
      </c>
      <c r="C43" s="58" t="str">
        <f>IF(ข้อมูลนักศึกษา!C41=0,"",VLOOKUP(B43,ข้อมูลนักศึกษา!C41:D111,2,FALSE))</f>
        <v/>
      </c>
      <c r="D43" s="32" t="str">
        <f t="array" ref="D43">IF(B43="","",จิตพิสัย!E43)</f>
        <v/>
      </c>
      <c r="E43" s="32" t="str">
        <f t="array" ref="E43">IF(B43="","",จิตพิสัย!F43)</f>
        <v/>
      </c>
      <c r="F43" s="32" t="str">
        <f>IF(B43="","",จิตพิสัย!G43)</f>
        <v/>
      </c>
      <c r="G43" s="32" t="str">
        <f t="array" ref="G43">IF(B43="","",จิตพิสัย!H43)</f>
        <v/>
      </c>
      <c r="H43" s="32" t="str">
        <f t="array" ref="H43">IF(B43="","",จิตพิสัย!I43)</f>
        <v/>
      </c>
      <c r="I43" s="32" t="str">
        <f t="array" ref="I43">IF(B43="","",จิตพิสัย!J43)</f>
        <v/>
      </c>
      <c r="J43" s="32" t="str">
        <f t="array" ref="J43">IF(B43="","",จิตพิสัย!K43)</f>
        <v/>
      </c>
      <c r="K43" s="32" t="str">
        <f t="array" ref="K43">IF(B43="","",จิตพิสัย!L43)</f>
        <v/>
      </c>
      <c r="L43" s="32" t="str">
        <f t="array" ref="L43">IF(B43="","",จิตพิสัย!M43)</f>
        <v/>
      </c>
      <c r="M43" s="32" t="str">
        <f t="array" ref="M43">IF(B43="","",จิตพิสัย!N43)</f>
        <v/>
      </c>
      <c r="N43" s="32" t="str">
        <f t="array" ref="N43">IF(B43="","",จิตพิสัย!O43)</f>
        <v/>
      </c>
      <c r="O43" s="32" t="str">
        <f t="array" ref="O43">IF(B43="","",จิตพิสัย!P43)</f>
        <v/>
      </c>
      <c r="P43" s="32" t="str">
        <f t="array" ref="P43">IF(B43="","",จิตพิสัย!Q43)</f>
        <v/>
      </c>
      <c r="Q43" s="32" t="str">
        <f t="array" ref="Q43">IF(B43="","",จิตพิสัย!R43)</f>
        <v/>
      </c>
      <c r="R43" s="32" t="str">
        <f t="array" ref="R43">IF(B43="","",จิตพิสัย!S43)</f>
        <v/>
      </c>
      <c r="S43" s="54" t="e">
        <f>ROUNDUP(IF(ข้อมูล!D10="เข้าเรียน",((IF(S4&gt;0,(COUNTIF(D43:R43, 1)*10)/(SUM(D6:R6)),0))-หักคะแนน!O40),((IF(S4&gt;0,IF(SUM(D43:R43)&gt;AN1,"10",((SUM(D43:R43)*10)/AN1)),"0"))-หักคะแนน!O40)),1)</f>
        <v>#VALUE!</v>
      </c>
      <c r="T43" s="13" t="str">
        <f>IF(B43="","",IF(T6&gt;0,((งาน1!K40*ข้อมูล!L3)/100),""))</f>
        <v/>
      </c>
      <c r="U43" s="13" t="str">
        <f>IF(B43="","",IF(U6&gt;0,((งาน2!K40*ข้อมูล!L4)/100),""))</f>
        <v/>
      </c>
      <c r="V43" s="13" t="str">
        <f>IF(B43="","",IF(V6&gt;0,((งาน3!K40*ข้อมูล!L5)/100),""))</f>
        <v/>
      </c>
      <c r="W43" s="13" t="str">
        <f>IF(B43="","",IF(W6&gt;0,((งาน4!K40*ข้อมูล!L6)/100),""))</f>
        <v/>
      </c>
      <c r="X43" s="13" t="str">
        <f>IF(B43="","",IF(X6&gt;0,((งาน5!K40*ข้อมูล!L7)/100),""))</f>
        <v/>
      </c>
      <c r="Y43" s="13" t="str">
        <f>IF(B43="","",IF(Y6&gt;0,((งาน6!K40*ข้อมูล!L8)/100),""))</f>
        <v/>
      </c>
      <c r="Z43" s="13" t="str">
        <f>IF(B43="","",IF(Z6&gt;0,((งาน7!K40*ข้อมูล!L9)/100),""))</f>
        <v/>
      </c>
      <c r="AA43" s="13" t="str">
        <f>IF(B43="","",IF(AA6&gt;0,((งาน8!K40*ข้อมูล!L10)/100),""))</f>
        <v/>
      </c>
      <c r="AB43" s="13" t="str">
        <f>IF(B43="","",IF(AB6&gt;0,((งาน9!K40*ข้อมูล!L11)/100),""))</f>
        <v/>
      </c>
      <c r="AC43" s="13" t="str">
        <f>IF(B43="","",IF(AC6&gt;0,((งาน10!K40*ข้อมูล!L12)/100),""))</f>
        <v/>
      </c>
      <c r="AD43" s="13" t="str">
        <f>IF(B43="","",IF(AD6&gt;0,((งาน11!K40*ข้อมูล!L13)/100),""))</f>
        <v/>
      </c>
      <c r="AE43" s="13" t="str">
        <f>IF(B43="","",IF(AE6&gt;0,((งาน12!K40*ข้อมูล!L14)/100),""))</f>
        <v/>
      </c>
      <c r="AF43" s="13" t="str">
        <f>IF(B43="","",IF(AF6&gt;0,((งาน13!K40*ข้อมูล!L15)/100),""))</f>
        <v/>
      </c>
      <c r="AG43" s="13" t="str">
        <f>IF(B43="","",IF(AG6&gt;0,((งาน14!K41*ข้อมูล!L16)/100),""))</f>
        <v/>
      </c>
      <c r="AH43" s="13" t="str">
        <f>IF(B43="","",IF(ข้อมูล!K17="Term Project",IF(AH6&gt;0,(('Term Project'!K40*ข้อมูล!L17)/100),""),IF(AH6&gt;0,((QUIZ!V40*แจ้งคะแนน!AH6)/100),"")))</f>
        <v/>
      </c>
      <c r="AI43" s="55" t="str">
        <f>IF(B43="","",ROUNDUP((SUM(T43:AH43)*AI4)/SUM(T6:AH6),1))</f>
        <v/>
      </c>
      <c r="AJ43" s="56"/>
      <c r="AK43" s="60" t="str">
        <f t="shared" si="2"/>
        <v/>
      </c>
      <c r="AL43" s="6" t="str">
        <f>IF(B43="","",Final!L40)</f>
        <v/>
      </c>
      <c r="AM43" s="57" t="str">
        <f t="shared" si="3"/>
        <v/>
      </c>
      <c r="AN43" s="57" t="str">
        <f t="array" ref="AN43">IF(B43="","",IF(COUNTA(C43)&lt;1,"0",IF(AL43="M","M",IF(AJ43="I","I",IF(AJ43="W","W",IF(AM43&lt;50,"F",IF(AM43&lt;=54.9,"D",IF(AM43&lt;=59.9,"D+",IF(AM43&lt;=69.9,"C",IF(AM43&lt;=74.9,"C+",IF(AM43&lt;=84.9,"B",IF(AM43&lt;=89.9,"B+",IF(AM43&gt;=90,"A")))))))))))))</f>
        <v/>
      </c>
    </row>
    <row r="44" spans="1:40" s="48" customFormat="1" ht="19.5">
      <c r="A44" s="47">
        <v>38</v>
      </c>
      <c r="B44" s="32" t="str">
        <f>IF(ข้อมูลนักศึกษา!C42=0,"",ข้อมูลนักศึกษา!C42)</f>
        <v/>
      </c>
      <c r="C44" s="58" t="str">
        <f>IF(ข้อมูลนักศึกษา!C42=0,"",VLOOKUP(B44,ข้อมูลนักศึกษา!C42:D112,2,FALSE))</f>
        <v/>
      </c>
      <c r="D44" s="32" t="str">
        <f t="array" ref="D44">IF(B44="","",จิตพิสัย!E44)</f>
        <v/>
      </c>
      <c r="E44" s="32" t="str">
        <f t="array" ref="E44">IF(B44="","",จิตพิสัย!F44)</f>
        <v/>
      </c>
      <c r="F44" s="32" t="str">
        <f>IF(B44="","",จิตพิสัย!G44)</f>
        <v/>
      </c>
      <c r="G44" s="32" t="str">
        <f t="array" ref="G44">IF(B44="","",จิตพิสัย!H44)</f>
        <v/>
      </c>
      <c r="H44" s="32" t="str">
        <f t="array" ref="H44">IF(B44="","",จิตพิสัย!I44)</f>
        <v/>
      </c>
      <c r="I44" s="32" t="str">
        <f t="array" ref="I44">IF(B44="","",จิตพิสัย!J44)</f>
        <v/>
      </c>
      <c r="J44" s="32" t="str">
        <f t="array" ref="J44">IF(B44="","",จิตพิสัย!K44)</f>
        <v/>
      </c>
      <c r="K44" s="32" t="str">
        <f t="array" ref="K44">IF(B44="","",จิตพิสัย!L44)</f>
        <v/>
      </c>
      <c r="L44" s="32" t="str">
        <f t="array" ref="L44">IF(B44="","",จิตพิสัย!M44)</f>
        <v/>
      </c>
      <c r="M44" s="32" t="str">
        <f t="array" ref="M44">IF(B44="","",จิตพิสัย!N44)</f>
        <v/>
      </c>
      <c r="N44" s="32" t="str">
        <f t="array" ref="N44">IF(B44="","",จิตพิสัย!O44)</f>
        <v/>
      </c>
      <c r="O44" s="32" t="str">
        <f t="array" ref="O44">IF(B44="","",จิตพิสัย!P44)</f>
        <v/>
      </c>
      <c r="P44" s="32" t="str">
        <f t="array" ref="P44">IF(B44="","",จิตพิสัย!Q44)</f>
        <v/>
      </c>
      <c r="Q44" s="32" t="str">
        <f t="array" ref="Q44">IF(B44="","",จิตพิสัย!R44)</f>
        <v/>
      </c>
      <c r="R44" s="32" t="str">
        <f t="array" ref="R44">IF(B44="","",จิตพิสัย!S44)</f>
        <v/>
      </c>
      <c r="S44" s="54" t="e">
        <f>ROUNDUP(IF(ข้อมูล!D10="เข้าเรียน",((IF(S4&gt;0,(COUNTIF(D44:R44, 1)*10)/(SUM(D6:R6)),0))-หักคะแนน!O41),((IF(S4&gt;0,IF(SUM(D44:R44)&gt;AN1,"10",((SUM(D44:R44)*10)/AN1)),"0"))-หักคะแนน!O41)),1)</f>
        <v>#VALUE!</v>
      </c>
      <c r="T44" s="13" t="str">
        <f>IF(B44="","",IF(T6&gt;0,((งาน1!K41*ข้อมูล!L3)/100),""))</f>
        <v/>
      </c>
      <c r="U44" s="13" t="str">
        <f>IF(B44="","",IF(U6&gt;0,((งาน2!K41*ข้อมูล!L4)/100),""))</f>
        <v/>
      </c>
      <c r="V44" s="13" t="str">
        <f>IF(B44="","",IF(V6&gt;0,((งาน3!K41*ข้อมูล!L5)/100),""))</f>
        <v/>
      </c>
      <c r="W44" s="13" t="str">
        <f>IF(B44="","",IF(W6&gt;0,((งาน4!K41*ข้อมูล!L6)/100),""))</f>
        <v/>
      </c>
      <c r="X44" s="13" t="str">
        <f>IF(B44="","",IF(X6&gt;0,((งาน5!K41*ข้อมูล!L7)/100),""))</f>
        <v/>
      </c>
      <c r="Y44" s="13" t="str">
        <f>IF(B44="","",IF(Y6&gt;0,((งาน6!K41*ข้อมูล!L8)/100),""))</f>
        <v/>
      </c>
      <c r="Z44" s="13" t="str">
        <f>IF(B44="","",IF(Z6&gt;0,((งาน7!K41*ข้อมูล!L9)/100),""))</f>
        <v/>
      </c>
      <c r="AA44" s="13" t="str">
        <f>IF(B44="","",IF(AA6&gt;0,((งาน8!K41*ข้อมูล!L10)/100),""))</f>
        <v/>
      </c>
      <c r="AB44" s="13" t="str">
        <f>IF(B44="","",IF(AB6&gt;0,((งาน9!K41*ข้อมูล!L11)/100),""))</f>
        <v/>
      </c>
      <c r="AC44" s="13" t="str">
        <f>IF(B44="","",IF(AC6&gt;0,((งาน10!K41*ข้อมูล!L12)/100),""))</f>
        <v/>
      </c>
      <c r="AD44" s="13" t="str">
        <f>IF(B44="","",IF(AD6&gt;0,((งาน11!K41*ข้อมูล!L13)/100),""))</f>
        <v/>
      </c>
      <c r="AE44" s="13" t="str">
        <f>IF(B44="","",IF(AE6&gt;0,((งาน12!K41*ข้อมูล!L14)/100),""))</f>
        <v/>
      </c>
      <c r="AF44" s="13" t="str">
        <f>IF(B44="","",IF(AF6&gt;0,((งาน13!K41*ข้อมูล!L15)/100),""))</f>
        <v/>
      </c>
      <c r="AG44" s="13" t="str">
        <f>IF(B44="","",IF(AG6&gt;0,((งาน14!K41*ข้อมูล!L16)/100),""))</f>
        <v/>
      </c>
      <c r="AH44" s="13" t="str">
        <f>IF(B44="","",IF(ข้อมูล!K17="Term Project",IF(AH6&gt;0,(('Term Project'!K41*ข้อมูล!L17)/100),""),IF(AH6&gt;0,((QUIZ!V41*แจ้งคะแนน!AH6)/100),"")))</f>
        <v/>
      </c>
      <c r="AI44" s="55" t="str">
        <f>IF(B44="","",ROUNDUP((SUM(T44:AH44)*AI4)/SUM(T6:AH6),1))</f>
        <v/>
      </c>
      <c r="AJ44" s="56"/>
      <c r="AK44" s="60" t="str">
        <f t="shared" si="2"/>
        <v/>
      </c>
      <c r="AL44" s="6" t="str">
        <f>IF(B44="","",Final!L41)</f>
        <v/>
      </c>
      <c r="AM44" s="57" t="str">
        <f t="shared" si="3"/>
        <v/>
      </c>
      <c r="AN44" s="57" t="str">
        <f t="array" ref="AN44">IF(B44="","",IF(COUNTA(C44)&lt;1,"0",IF(AL44="M","M",IF(AJ44="I","I",IF(AJ44="W","W",IF(AM44&lt;50,"F",IF(AM44&lt;=54.9,"D",IF(AM44&lt;=59.9,"D+",IF(AM44&lt;=69.9,"C",IF(AM44&lt;=74.9,"C+",IF(AM44&lt;=84.9,"B",IF(AM44&lt;=89.9,"B+",IF(AM44&gt;=90,"A")))))))))))))</f>
        <v/>
      </c>
    </row>
    <row r="45" spans="1:40" s="48" customFormat="1" ht="19.5">
      <c r="A45" s="47">
        <v>39</v>
      </c>
      <c r="B45" s="32" t="str">
        <f>IF(ข้อมูลนักศึกษา!C43=0,"",ข้อมูลนักศึกษา!C43)</f>
        <v/>
      </c>
      <c r="C45" s="58" t="str">
        <f>IF(ข้อมูลนักศึกษา!C43=0,"",VLOOKUP(B45,ข้อมูลนักศึกษา!C43:D113,2,FALSE))</f>
        <v/>
      </c>
      <c r="D45" s="32" t="str">
        <f t="array" ref="D45">IF(B45="","",จิตพิสัย!E45)</f>
        <v/>
      </c>
      <c r="E45" s="32" t="str">
        <f t="array" ref="E45">IF(B45="","",จิตพิสัย!F45)</f>
        <v/>
      </c>
      <c r="F45" s="32" t="str">
        <f>IF(B45="","",จิตพิสัย!G45)</f>
        <v/>
      </c>
      <c r="G45" s="32" t="str">
        <f t="array" ref="G45">IF(B45="","",จิตพิสัย!H45)</f>
        <v/>
      </c>
      <c r="H45" s="32" t="str">
        <f t="array" ref="H45">IF(B45="","",จิตพิสัย!I45)</f>
        <v/>
      </c>
      <c r="I45" s="32" t="str">
        <f t="array" ref="I45">IF(B45="","",จิตพิสัย!J45)</f>
        <v/>
      </c>
      <c r="J45" s="32" t="str">
        <f t="array" ref="J45">IF(B45="","",จิตพิสัย!K45)</f>
        <v/>
      </c>
      <c r="K45" s="32" t="str">
        <f t="array" ref="K45">IF(B45="","",จิตพิสัย!L45)</f>
        <v/>
      </c>
      <c r="L45" s="32" t="str">
        <f t="array" ref="L45">IF(B45="","",จิตพิสัย!M45)</f>
        <v/>
      </c>
      <c r="M45" s="32" t="str">
        <f t="array" ref="M45">IF(B45="","",จิตพิสัย!N45)</f>
        <v/>
      </c>
      <c r="N45" s="32" t="str">
        <f t="array" ref="N45">IF(B45="","",จิตพิสัย!O45)</f>
        <v/>
      </c>
      <c r="O45" s="32" t="str">
        <f t="array" ref="O45">IF(B45="","",จิตพิสัย!P45)</f>
        <v/>
      </c>
      <c r="P45" s="32" t="str">
        <f t="array" ref="P45">IF(B45="","",จิตพิสัย!Q45)</f>
        <v/>
      </c>
      <c r="Q45" s="32" t="str">
        <f t="array" ref="Q45">IF(B45="","",จิตพิสัย!R45)</f>
        <v/>
      </c>
      <c r="R45" s="32" t="str">
        <f t="array" ref="R45">IF(B45="","",จิตพิสัย!S45)</f>
        <v/>
      </c>
      <c r="S45" s="54" t="e">
        <f>ROUNDUP(IF(ข้อมูล!D10="เข้าเรียน",((IF(S4&gt;0,(COUNTIF(D45:R45, 1)*10)/(SUM(D6:R6)),0))-หักคะแนน!O42),((IF(S4&gt;0,IF(SUM(D45:R45)&gt;AN1,"10",((SUM(D45:R45)*10)/AN1)),"0"))-หักคะแนน!O42)),1)</f>
        <v>#VALUE!</v>
      </c>
      <c r="T45" s="13" t="str">
        <f>IF(B45="","",IF(T6&gt;0,((งาน1!K42*ข้อมูล!L3)/100),""))</f>
        <v/>
      </c>
      <c r="U45" s="13" t="str">
        <f>IF(B45="","",IF(U6&gt;0,((งาน2!K42*ข้อมูล!L4)/100),""))</f>
        <v/>
      </c>
      <c r="V45" s="13" t="str">
        <f>IF(B45="","",IF(V6&gt;0,((งาน3!K42*ข้อมูล!L5)/100),""))</f>
        <v/>
      </c>
      <c r="W45" s="13" t="str">
        <f>IF(B45="","",IF(W6&gt;0,((งาน4!K42*ข้อมูล!L6)/100),""))</f>
        <v/>
      </c>
      <c r="X45" s="13" t="str">
        <f>IF(B45="","",IF(X6&gt;0,((งาน5!K42*ข้อมูล!L7)/100),""))</f>
        <v/>
      </c>
      <c r="Y45" s="13" t="str">
        <f>IF(B45="","",IF(Y6&gt;0,((งาน6!K42*ข้อมูล!L8)/100),""))</f>
        <v/>
      </c>
      <c r="Z45" s="13" t="str">
        <f>IF(B45="","",IF(Z6&gt;0,((งาน7!K42*ข้อมูล!L9)/100),""))</f>
        <v/>
      </c>
      <c r="AA45" s="13" t="str">
        <f>IF(B45="","",IF(AA6&gt;0,((งาน8!K42*ข้อมูล!L10)/100),""))</f>
        <v/>
      </c>
      <c r="AB45" s="13" t="str">
        <f>IF(B45="","",IF(AB6&gt;0,((งาน9!K42*ข้อมูล!L11)/100),""))</f>
        <v/>
      </c>
      <c r="AC45" s="13" t="str">
        <f>IF(B45="","",IF(AC6&gt;0,((งาน10!K42*ข้อมูล!L12)/100),""))</f>
        <v/>
      </c>
      <c r="AD45" s="13" t="str">
        <f>IF(B45="","",IF(AD6&gt;0,((งาน11!K42*ข้อมูล!L13)/100),""))</f>
        <v/>
      </c>
      <c r="AE45" s="13" t="str">
        <f>IF(B45="","",IF(AE6&gt;0,((งาน12!K42*ข้อมูล!L14)/100),""))</f>
        <v/>
      </c>
      <c r="AF45" s="13" t="str">
        <f>IF(B45="","",IF(AF6&gt;0,((งาน13!K42*ข้อมูล!L15)/100),""))</f>
        <v/>
      </c>
      <c r="AG45" s="13" t="str">
        <f>IF(B45="","",IF(AG6&gt;0,((งาน14!K42*ข้อมูล!L16)/100),""))</f>
        <v/>
      </c>
      <c r="AH45" s="13" t="str">
        <f>IF(B45="","",IF(ข้อมูล!K17="Term Project",IF(AH6&gt;0,(('Term Project'!K42*ข้อมูล!L17)/100),""),IF(AH6&gt;0,((QUIZ!V42*แจ้งคะแนน!AH6)/100),"")))</f>
        <v/>
      </c>
      <c r="AI45" s="55" t="str">
        <f>IF(B45="","",ROUNDUP((SUM(T45:AH45)*AI4)/SUM(T6:AH6),1))</f>
        <v/>
      </c>
      <c r="AJ45" s="56"/>
      <c r="AK45" s="60" t="str">
        <f t="shared" si="2"/>
        <v/>
      </c>
      <c r="AL45" s="6" t="str">
        <f>IF(B45="","",Final!L42)</f>
        <v/>
      </c>
      <c r="AM45" s="57" t="str">
        <f t="shared" si="3"/>
        <v/>
      </c>
      <c r="AN45" s="57" t="str">
        <f t="array" ref="AN45">IF(B45="","",IF(COUNTA(C45)&lt;1,"0",IF(AL45="M","M",IF(AJ45="I","I",IF(AJ45="W","W",IF(AM45&lt;50,"F",IF(AM45&lt;=54.9,"D",IF(AM45&lt;=59.9,"D+",IF(AM45&lt;=69.9,"C",IF(AM45&lt;=74.9,"C+",IF(AM45&lt;=84.9,"B",IF(AM45&lt;=89.9,"B+",IF(AM45&gt;=90,"A")))))))))))))</f>
        <v/>
      </c>
    </row>
    <row r="46" spans="1:40" s="48" customFormat="1" ht="19.5">
      <c r="A46" s="47">
        <v>40</v>
      </c>
      <c r="B46" s="32" t="str">
        <f>IF(ข้อมูลนักศึกษา!C44=0,"",ข้อมูลนักศึกษา!C44)</f>
        <v/>
      </c>
      <c r="C46" s="58" t="str">
        <f>IF(ข้อมูลนักศึกษา!C44=0,"",VLOOKUP(B46,ข้อมูลนักศึกษา!C44:D114,2,FALSE))</f>
        <v/>
      </c>
      <c r="D46" s="32" t="str">
        <f t="array" ref="D46">IF(B46="","",จิตพิสัย!E46)</f>
        <v/>
      </c>
      <c r="E46" s="32" t="str">
        <f t="array" ref="E46">IF(B46="","",จิตพิสัย!F46)</f>
        <v/>
      </c>
      <c r="F46" s="32" t="str">
        <f>IF(B46="","",จิตพิสัย!G46)</f>
        <v/>
      </c>
      <c r="G46" s="32" t="str">
        <f t="array" ref="G46">IF(B46="","",จิตพิสัย!H46)</f>
        <v/>
      </c>
      <c r="H46" s="32" t="str">
        <f t="array" ref="H46">IF(B46="","",จิตพิสัย!I46)</f>
        <v/>
      </c>
      <c r="I46" s="32" t="str">
        <f t="array" ref="I46">IF(B46="","",จิตพิสัย!J46)</f>
        <v/>
      </c>
      <c r="J46" s="32" t="str">
        <f t="array" ref="J46">IF(B46="","",จิตพิสัย!K46)</f>
        <v/>
      </c>
      <c r="K46" s="32" t="str">
        <f t="array" ref="K46">IF(B46="","",จิตพิสัย!L46)</f>
        <v/>
      </c>
      <c r="L46" s="32" t="str">
        <f t="array" ref="L46">IF(B46="","",จิตพิสัย!M46)</f>
        <v/>
      </c>
      <c r="M46" s="32" t="str">
        <f t="array" ref="M46">IF(B46="","",จิตพิสัย!N46)</f>
        <v/>
      </c>
      <c r="N46" s="32" t="str">
        <f t="array" ref="N46">IF(B46="","",จิตพิสัย!O46)</f>
        <v/>
      </c>
      <c r="O46" s="32" t="str">
        <f t="array" ref="O46">IF(B46="","",จิตพิสัย!P46)</f>
        <v/>
      </c>
      <c r="P46" s="32" t="str">
        <f t="array" ref="P46">IF(B46="","",จิตพิสัย!Q46)</f>
        <v/>
      </c>
      <c r="Q46" s="32" t="str">
        <f t="array" ref="Q46">IF(B46="","",จิตพิสัย!R46)</f>
        <v/>
      </c>
      <c r="R46" s="32" t="str">
        <f t="array" ref="R46">IF(B46="","",จิตพิสัย!S46)</f>
        <v/>
      </c>
      <c r="S46" s="54" t="e">
        <f>ROUNDUP(IF(ข้อมูล!D10="เข้าเรียน",((IF(S4&gt;0,(COUNTIF(D46:R46, 1)*10)/(SUM(D6:R6)),0))-หักคะแนน!O43),((IF(S4&gt;0,IF(SUM(D46:R46)&gt;AN1,"10",((SUM(D46:R46)*10)/AN1)),"0"))-หักคะแนน!O43)),1)</f>
        <v>#VALUE!</v>
      </c>
      <c r="T46" s="13" t="str">
        <f>IF(B46="","",IF(T6&gt;0,((งาน1!K43*ข้อมูล!L3)/100),""))</f>
        <v/>
      </c>
      <c r="U46" s="13" t="str">
        <f>IF(B46="","",IF(U6&gt;0,((งาน2!K43*ข้อมูล!L4)/100),""))</f>
        <v/>
      </c>
      <c r="V46" s="13" t="str">
        <f>IF(B46="","",IF(V6&gt;0,((งาน3!K43*ข้อมูล!L5)/100),""))</f>
        <v/>
      </c>
      <c r="W46" s="13" t="str">
        <f>IF(B46="","",IF(W6&gt;0,((งาน4!K43*ข้อมูล!L6)/100),""))</f>
        <v/>
      </c>
      <c r="X46" s="13" t="str">
        <f>IF(B46="","",IF(X6&gt;0,((งาน5!K43*ข้อมูล!L7)/100),""))</f>
        <v/>
      </c>
      <c r="Y46" s="13" t="str">
        <f>IF(B46="","",IF(Y6&gt;0,((งาน6!K43*ข้อมูล!L8)/100),""))</f>
        <v/>
      </c>
      <c r="Z46" s="13" t="str">
        <f>IF(B46="","",IF(Z6&gt;0,((งาน7!K43*ข้อมูล!L9)/100),""))</f>
        <v/>
      </c>
      <c r="AA46" s="13" t="str">
        <f>IF(B46="","",IF(AA6&gt;0,((งาน8!K43*ข้อมูล!L10)/100),""))</f>
        <v/>
      </c>
      <c r="AB46" s="13" t="str">
        <f>IF(B46="","",IF(AB6&gt;0,((งาน9!K43*ข้อมูล!L11)/100),""))</f>
        <v/>
      </c>
      <c r="AC46" s="13" t="str">
        <f>IF(B46="","",IF(AC6&gt;0,((งาน10!K43*ข้อมูล!L12)/100),""))</f>
        <v/>
      </c>
      <c r="AD46" s="13" t="str">
        <f>IF(B46="","",IF(AD6&gt;0,((งาน11!K43*ข้อมูล!L13)/100),""))</f>
        <v/>
      </c>
      <c r="AE46" s="13" t="str">
        <f>IF(B46="","",IF(AE6&gt;0,((งาน12!K43*ข้อมูล!L14)/100),""))</f>
        <v/>
      </c>
      <c r="AF46" s="13" t="str">
        <f>IF(B46="","",IF(AF6&gt;0,((งาน13!K43*ข้อมูล!L15)/100),""))</f>
        <v/>
      </c>
      <c r="AG46" s="13" t="str">
        <f>IF(B46="","",IF(AG6&gt;0,((งาน14!K43*ข้อมูล!L16)/100),""))</f>
        <v/>
      </c>
      <c r="AH46" s="13" t="str">
        <f>IF(B46="","",IF(ข้อมูล!K17="Term Project",IF(AH6&gt;0,(('Term Project'!K43*ข้อมูล!L17)/100),""),IF(AH6&gt;0,((QUIZ!V43*แจ้งคะแนน!AH6)/100),"")))</f>
        <v/>
      </c>
      <c r="AI46" s="55" t="str">
        <f>IF(B46="","",ROUNDUP((SUM(T46:AH46)*AI4)/SUM(T6:AH6),1))</f>
        <v/>
      </c>
      <c r="AJ46" s="56"/>
      <c r="AK46" s="60" t="str">
        <f t="shared" si="2"/>
        <v/>
      </c>
      <c r="AL46" s="6" t="str">
        <f>IF(B46="","",Final!L43)</f>
        <v/>
      </c>
      <c r="AM46" s="57" t="str">
        <f t="shared" si="3"/>
        <v/>
      </c>
      <c r="AN46" s="57" t="str">
        <f t="array" ref="AN46">IF(B46="","",IF(COUNTA(C46)&lt;1,"0",IF(AL46="M","M",IF(AJ46="I","I",IF(AJ46="W","W",IF(AM46&lt;50,"F",IF(AM46&lt;=54.9,"D",IF(AM46&lt;=59.9,"D+",IF(AM46&lt;=69.9,"C",IF(AM46&lt;=74.9,"C+",IF(AM46&lt;=84.9,"B",IF(AM46&lt;=89.9,"B+",IF(AM46&gt;=90,"A")))))))))))))</f>
        <v/>
      </c>
    </row>
    <row r="47" spans="1:40" s="48" customFormat="1" ht="19.5">
      <c r="A47" s="47">
        <v>41</v>
      </c>
      <c r="B47" s="32" t="str">
        <f>IF(ข้อมูลนักศึกษา!C45=0,"",ข้อมูลนักศึกษา!C45)</f>
        <v/>
      </c>
      <c r="C47" s="58" t="str">
        <f>IF(ข้อมูลนักศึกษา!C45=0,"",VLOOKUP(B47,ข้อมูลนักศึกษา!C45:D115,2,FALSE))</f>
        <v/>
      </c>
      <c r="D47" s="32" t="str">
        <f t="array" ref="D47">IF(B47="","",จิตพิสัย!E47)</f>
        <v/>
      </c>
      <c r="E47" s="32" t="str">
        <f t="array" ref="E47">IF(B47="","",จิตพิสัย!F47)</f>
        <v/>
      </c>
      <c r="F47" s="32" t="str">
        <f>IF(B47="","",จิตพิสัย!G47)</f>
        <v/>
      </c>
      <c r="G47" s="32" t="str">
        <f t="array" ref="G47">IF(B47="","",จิตพิสัย!H47)</f>
        <v/>
      </c>
      <c r="H47" s="32" t="str">
        <f t="array" ref="H47">IF(B47="","",จิตพิสัย!I47)</f>
        <v/>
      </c>
      <c r="I47" s="32" t="str">
        <f t="array" ref="I47">IF(B47="","",จิตพิสัย!J47)</f>
        <v/>
      </c>
      <c r="J47" s="32" t="str">
        <f t="array" ref="J47">IF(B47="","",จิตพิสัย!K47)</f>
        <v/>
      </c>
      <c r="K47" s="32" t="str">
        <f t="array" ref="K47">IF(B47="","",จิตพิสัย!L47)</f>
        <v/>
      </c>
      <c r="L47" s="32" t="str">
        <f t="array" ref="L47">IF(B47="","",จิตพิสัย!M47)</f>
        <v/>
      </c>
      <c r="M47" s="32" t="str">
        <f t="array" ref="M47">IF(B47="","",จิตพิสัย!N47)</f>
        <v/>
      </c>
      <c r="N47" s="32" t="str">
        <f t="array" ref="N47">IF(B47="","",จิตพิสัย!O47)</f>
        <v/>
      </c>
      <c r="O47" s="32" t="str">
        <f t="array" ref="O47">IF(B47="","",จิตพิสัย!P47)</f>
        <v/>
      </c>
      <c r="P47" s="32" t="str">
        <f t="array" ref="P47">IF(B47="","",จิตพิสัย!Q47)</f>
        <v/>
      </c>
      <c r="Q47" s="32" t="str">
        <f t="array" ref="Q47">IF(B47="","",จิตพิสัย!R47)</f>
        <v/>
      </c>
      <c r="R47" s="32" t="str">
        <f t="array" ref="R47">IF(B47="","",จิตพิสัย!S47)</f>
        <v/>
      </c>
      <c r="S47" s="54" t="e">
        <f>ROUNDUP(IF(ข้อมูล!D10="เข้าเรียน",((IF(S4&gt;0,(COUNTIF(D47:R47, 1)*10)/(SUM(D6:R6)),0))-หักคะแนน!O44),((IF(S4&gt;0,IF(SUM(D47:R47)&gt;AN1,"10",((SUM(D47:R47)*10)/AN1)),"0"))-หักคะแนน!O44)),1)</f>
        <v>#VALUE!</v>
      </c>
      <c r="T47" s="13" t="str">
        <f>IF(B47="","",IF(T6&gt;0,((งาน1!K44*ข้อมูล!L3)/100),""))</f>
        <v/>
      </c>
      <c r="U47" s="13" t="str">
        <f>IF(B47="","",IF(U6&gt;0,((งาน2!K44*ข้อมูล!L4)/100),""))</f>
        <v/>
      </c>
      <c r="V47" s="13" t="str">
        <f>IF(B47="","",IF(V6&gt;0,((งาน3!K44*ข้อมูล!L5)/100),""))</f>
        <v/>
      </c>
      <c r="W47" s="13" t="str">
        <f>IF(B47="","",IF(W6&gt;0,((งาน4!K44*ข้อมูล!L6)/100),""))</f>
        <v/>
      </c>
      <c r="X47" s="13" t="str">
        <f>IF(B47="","",IF(X6&gt;0,((งาน5!K44*ข้อมูล!L7)/100),""))</f>
        <v/>
      </c>
      <c r="Y47" s="13" t="str">
        <f>IF(B47="","",IF(Y6&gt;0,((งาน6!K44*ข้อมูล!L8)/100),""))</f>
        <v/>
      </c>
      <c r="Z47" s="13" t="str">
        <f>IF(B47="","",IF(Z6&gt;0,((งาน7!K44*ข้อมูล!L9)/100),""))</f>
        <v/>
      </c>
      <c r="AA47" s="13" t="str">
        <f>IF(B47="","",IF(AA6&gt;0,((งาน8!K44*ข้อมูล!L10)/100),""))</f>
        <v/>
      </c>
      <c r="AB47" s="13" t="str">
        <f>IF(B47="","",IF(AB6&gt;0,((งาน9!K44*ข้อมูล!L11)/100),""))</f>
        <v/>
      </c>
      <c r="AC47" s="13" t="str">
        <f>IF(B47="","",IF(AC6&gt;0,((งาน10!K44*ข้อมูล!L12)/100),""))</f>
        <v/>
      </c>
      <c r="AD47" s="13" t="str">
        <f>IF(B47="","",IF(AD6&gt;0,((งาน11!K44*ข้อมูล!L13)/100),""))</f>
        <v/>
      </c>
      <c r="AE47" s="13" t="str">
        <f>IF(B47="","",IF(AE6&gt;0,((งาน12!K44*ข้อมูล!L14)/100),""))</f>
        <v/>
      </c>
      <c r="AF47" s="13" t="str">
        <f>IF(B47="","",IF(AF6&gt;0,((งาน13!K44*ข้อมูล!L15)/100),""))</f>
        <v/>
      </c>
      <c r="AG47" s="13" t="str">
        <f>IF(B47="","",IF(AG6&gt;0,((งาน14!K44*ข้อมูล!L16)/100),""))</f>
        <v/>
      </c>
      <c r="AH47" s="13" t="str">
        <f>IF(B47="","",IF(ข้อมูล!K17="Term Project",IF(AH6&gt;0,(('Term Project'!K44*ข้อมูล!L17)/100),""),IF(AH6&gt;0,((QUIZ!V44*แจ้งคะแนน!AH6)/100),"")))</f>
        <v/>
      </c>
      <c r="AI47" s="55" t="str">
        <f>IF(B47="","",ROUNDUP((SUM(T47:AH47)*AI4)/SUM(T6:AH6),1))</f>
        <v/>
      </c>
      <c r="AJ47" s="56"/>
      <c r="AK47" s="60" t="str">
        <f t="shared" si="2"/>
        <v/>
      </c>
      <c r="AL47" s="6" t="str">
        <f>IF(B47="","",Final!L44)</f>
        <v/>
      </c>
      <c r="AM47" s="57" t="str">
        <f t="shared" si="3"/>
        <v/>
      </c>
      <c r="AN47" s="57" t="str">
        <f t="array" ref="AN47">IF(B47="","",IF(COUNTA(C47)&lt;1,"0",IF(AL47="M","M",IF(AJ47="I","I",IF(AJ47="W","W",IF(AM47&lt;50,"F",IF(AM47&lt;=54.9,"D",IF(AM47&lt;=59.9,"D+",IF(AM47&lt;=69.9,"C",IF(AM47&lt;=74.9,"C+",IF(AM47&lt;=84.9,"B",IF(AM47&lt;=89.9,"B+",IF(AM47&gt;=90,"A")))))))))))))</f>
        <v/>
      </c>
    </row>
    <row r="48" spans="1:40" s="48" customFormat="1" ht="19.5">
      <c r="A48" s="47">
        <v>42</v>
      </c>
      <c r="B48" s="32" t="str">
        <f>IF(ข้อมูลนักศึกษา!C46=0,"",ข้อมูลนักศึกษา!C46)</f>
        <v/>
      </c>
      <c r="C48" s="58" t="str">
        <f>IF(ข้อมูลนักศึกษา!C46=0,"",VLOOKUP(B48,ข้อมูลนักศึกษา!C46:D116,2,FALSE))</f>
        <v/>
      </c>
      <c r="D48" s="32" t="str">
        <f t="array" ref="D48">IF(B48="","",จิตพิสัย!E48)</f>
        <v/>
      </c>
      <c r="E48" s="32" t="str">
        <f t="array" ref="E48">IF(B48="","",จิตพิสัย!F48)</f>
        <v/>
      </c>
      <c r="F48" s="32" t="str">
        <f>IF(B48="","",จิตพิสัย!G48)</f>
        <v/>
      </c>
      <c r="G48" s="32" t="str">
        <f t="array" ref="G48">IF(B48="","",จิตพิสัย!H48)</f>
        <v/>
      </c>
      <c r="H48" s="32" t="str">
        <f t="array" ref="H48">IF(B48="","",จิตพิสัย!I48)</f>
        <v/>
      </c>
      <c r="I48" s="32" t="str">
        <f t="array" ref="I48">IF(B48="","",จิตพิสัย!J48)</f>
        <v/>
      </c>
      <c r="J48" s="32" t="str">
        <f t="array" ref="J48">IF(B48="","",จิตพิสัย!K48)</f>
        <v/>
      </c>
      <c r="K48" s="32" t="str">
        <f t="array" ref="K48">IF(B48="","",จิตพิสัย!L48)</f>
        <v/>
      </c>
      <c r="L48" s="32" t="str">
        <f t="array" ref="L48">IF(B48="","",จิตพิสัย!M48)</f>
        <v/>
      </c>
      <c r="M48" s="32" t="str">
        <f t="array" ref="M48">IF(B48="","",จิตพิสัย!N48)</f>
        <v/>
      </c>
      <c r="N48" s="32" t="str">
        <f t="array" ref="N48">IF(B48="","",จิตพิสัย!O48)</f>
        <v/>
      </c>
      <c r="O48" s="32" t="str">
        <f t="array" ref="O48">IF(B48="","",จิตพิสัย!P48)</f>
        <v/>
      </c>
      <c r="P48" s="32" t="str">
        <f t="array" ref="P48">IF(B48="","",จิตพิสัย!Q48)</f>
        <v/>
      </c>
      <c r="Q48" s="32" t="str">
        <f t="array" ref="Q48">IF(B48="","",จิตพิสัย!R48)</f>
        <v/>
      </c>
      <c r="R48" s="32" t="str">
        <f t="array" ref="R48">IF(B48="","",จิตพิสัย!S48)</f>
        <v/>
      </c>
      <c r="S48" s="54" t="e">
        <f>ROUNDUP(IF(ข้อมูล!D10="เข้าเรียน",((IF(S4&gt;0,(COUNTIF(D48:R48, 1)*10)/(SUM(D6:R6)),0))-หักคะแนน!O45),((IF(S4&gt;0,IF(SUM(D48:R48)&gt;AN1,"10",((SUM(D48:R48)*10)/AN1)),"0"))-หักคะแนน!O45)),1)</f>
        <v>#VALUE!</v>
      </c>
      <c r="T48" s="13" t="str">
        <f>IF(B48="","",IF(T6&gt;0,((งาน1!K45*ข้อมูล!L3)/100),""))</f>
        <v/>
      </c>
      <c r="U48" s="13" t="str">
        <f>IF(B48="","",IF(U6&gt;0,((งาน2!K45*ข้อมูล!L4)/100),""))</f>
        <v/>
      </c>
      <c r="V48" s="13" t="str">
        <f>IF(B48="","",IF(V6&gt;0,((งาน3!K45*ข้อมูล!L5)/100),""))</f>
        <v/>
      </c>
      <c r="W48" s="13" t="str">
        <f>IF(B48="","",IF(W6&gt;0,((งาน4!K45*ข้อมูล!L6)/100),""))</f>
        <v/>
      </c>
      <c r="X48" s="13" t="str">
        <f>IF(B48="","",IF(X6&gt;0,((งาน5!K45*ข้อมูล!L7)/100),""))</f>
        <v/>
      </c>
      <c r="Y48" s="13" t="str">
        <f>IF(B48="","",IF(Y6&gt;0,((งาน6!K45*ข้อมูล!L8)/100),""))</f>
        <v/>
      </c>
      <c r="Z48" s="13" t="str">
        <f>IF(B48="","",IF(Z6&gt;0,((งาน7!K45*ข้อมูล!L9)/100),""))</f>
        <v/>
      </c>
      <c r="AA48" s="13" t="str">
        <f>IF(B48="","",IF(AA6&gt;0,((งาน8!K45*ข้อมูล!L10)/100),""))</f>
        <v/>
      </c>
      <c r="AB48" s="13" t="str">
        <f>IF(B48="","",IF(AB6&gt;0,((งาน9!K45*ข้อมูล!L11)/100),""))</f>
        <v/>
      </c>
      <c r="AC48" s="13" t="str">
        <f>IF(B48="","",IF(AC6&gt;0,((งาน10!K45*ข้อมูล!L12)/100),""))</f>
        <v/>
      </c>
      <c r="AD48" s="13" t="str">
        <f>IF(B48="","",IF(AD6&gt;0,((งาน11!K45*ข้อมูล!L13)/100),""))</f>
        <v/>
      </c>
      <c r="AE48" s="13" t="str">
        <f>IF(B48="","",IF(AE6&gt;0,((งาน12!K45*ข้อมูล!L14)/100),""))</f>
        <v/>
      </c>
      <c r="AF48" s="13" t="str">
        <f>IF(B48="","",IF(AF6&gt;0,((งาน13!K45*ข้อมูล!L15)/100),""))</f>
        <v/>
      </c>
      <c r="AG48" s="13" t="str">
        <f>IF(B48="","",IF(AG6&gt;0,((งาน14!K45*ข้อมูล!L16)/100),""))</f>
        <v/>
      </c>
      <c r="AH48" s="13" t="str">
        <f>IF(B48="","",IF(ข้อมูล!K17="Term Project",IF(AH6&gt;0,(('Term Project'!K45*ข้อมูล!L17)/100),""),IF(AH6&gt;0,((QUIZ!V45*แจ้งคะแนน!AH6)/100),"")))</f>
        <v/>
      </c>
      <c r="AI48" s="55" t="str">
        <f>IF(B48="","",ROUNDUP((SUM(T48:AH48)*AI4)/SUM(T6:AH6),1))</f>
        <v/>
      </c>
      <c r="AJ48" s="56"/>
      <c r="AK48" s="60" t="str">
        <f t="shared" si="2"/>
        <v/>
      </c>
      <c r="AL48" s="6" t="str">
        <f>IF(B48="","",Final!L45)</f>
        <v/>
      </c>
      <c r="AM48" s="57" t="str">
        <f t="shared" si="3"/>
        <v/>
      </c>
      <c r="AN48" s="57" t="str">
        <f t="array" ref="AN48">IF(B48="","",IF(COUNTA(C48)&lt;1,"0",IF(AL48="M","M",IF(AJ48="I","I",IF(AJ48="W","W",IF(AM48&lt;50,"F",IF(AM48&lt;=54.9,"D",IF(AM48&lt;=59.9,"D+",IF(AM48&lt;=69.9,"C",IF(AM48&lt;=74.9,"C+",IF(AM48&lt;=84.9,"B",IF(AM48&lt;=89.9,"B+",IF(AM48&gt;=90,"A")))))))))))))</f>
        <v/>
      </c>
    </row>
    <row r="49" spans="1:40" s="48" customFormat="1" ht="19.5">
      <c r="A49" s="47">
        <v>43</v>
      </c>
      <c r="B49" s="32" t="str">
        <f>IF(ข้อมูลนักศึกษา!C47=0,"",ข้อมูลนักศึกษา!C47)</f>
        <v/>
      </c>
      <c r="C49" s="58" t="str">
        <f>IF(ข้อมูลนักศึกษา!C47=0,"",VLOOKUP(B49,ข้อมูลนักศึกษา!C47:D117,2,FALSE))</f>
        <v/>
      </c>
      <c r="D49" s="32" t="str">
        <f t="array" ref="D49">IF(B49="","",จิตพิสัย!E49)</f>
        <v/>
      </c>
      <c r="E49" s="32" t="str">
        <f t="array" ref="E49">IF(B49="","",จิตพิสัย!F49)</f>
        <v/>
      </c>
      <c r="F49" s="32" t="str">
        <f>IF(B49="","",จิตพิสัย!G49)</f>
        <v/>
      </c>
      <c r="G49" s="32" t="str">
        <f t="array" ref="G49">IF(B49="","",จิตพิสัย!H49)</f>
        <v/>
      </c>
      <c r="H49" s="32" t="str">
        <f t="array" ref="H49">IF(B49="","",จิตพิสัย!I49)</f>
        <v/>
      </c>
      <c r="I49" s="32" t="str">
        <f t="array" ref="I49">IF(B49="","",จิตพิสัย!J49)</f>
        <v/>
      </c>
      <c r="J49" s="32" t="str">
        <f t="array" ref="J49">IF(B49="","",จิตพิสัย!K49)</f>
        <v/>
      </c>
      <c r="K49" s="32" t="str">
        <f t="array" ref="K49">IF(B49="","",จิตพิสัย!L49)</f>
        <v/>
      </c>
      <c r="L49" s="32" t="str">
        <f t="array" ref="L49">IF(B49="","",จิตพิสัย!M49)</f>
        <v/>
      </c>
      <c r="M49" s="32" t="str">
        <f t="array" ref="M49">IF(B49="","",จิตพิสัย!N49)</f>
        <v/>
      </c>
      <c r="N49" s="32" t="str">
        <f t="array" ref="N49">IF(B49="","",จิตพิสัย!O49)</f>
        <v/>
      </c>
      <c r="O49" s="32" t="str">
        <f t="array" ref="O49">IF(B49="","",จิตพิสัย!P49)</f>
        <v/>
      </c>
      <c r="P49" s="32" t="str">
        <f t="array" ref="P49">IF(B49="","",จิตพิสัย!Q49)</f>
        <v/>
      </c>
      <c r="Q49" s="32" t="str">
        <f t="array" ref="Q49">IF(B49="","",จิตพิสัย!R49)</f>
        <v/>
      </c>
      <c r="R49" s="32" t="str">
        <f t="array" ref="R49">IF(B49="","",จิตพิสัย!S49)</f>
        <v/>
      </c>
      <c r="S49" s="54" t="e">
        <f>ROUNDUP(IF(ข้อมูล!D10="เข้าเรียน",((IF(S4&gt;0,(COUNTIF(D49:R49, 1)*10)/(SUM(D6:R6)),0))-หักคะแนน!O46),((IF(S4&gt;0,IF(SUM(D49:R49)&gt;AN1,"10",((SUM(D49:R49)*10)/AN1)),"0"))-หักคะแนน!O46)),1)</f>
        <v>#VALUE!</v>
      </c>
      <c r="T49" s="13" t="str">
        <f>IF(B49="","",IF(T6&gt;0,((งาน1!K46*ข้อมูล!L3)/100),""))</f>
        <v/>
      </c>
      <c r="U49" s="13" t="str">
        <f>IF(B49="","",IF(U6&gt;0,((งาน2!K46*ข้อมูล!L4)/100),""))</f>
        <v/>
      </c>
      <c r="V49" s="13" t="str">
        <f>IF(B49="","",IF(V6&gt;0,((งาน3!K46*ข้อมูล!L5)/100),""))</f>
        <v/>
      </c>
      <c r="W49" s="13" t="str">
        <f>IF(B49="","",IF(W6&gt;0,((งาน4!K46*ข้อมูล!L6)/100),""))</f>
        <v/>
      </c>
      <c r="X49" s="13" t="str">
        <f>IF(B49="","",IF(X6&gt;0,((งาน5!K46*ข้อมูล!L7)/100),""))</f>
        <v/>
      </c>
      <c r="Y49" s="13" t="str">
        <f>IF(B49="","",IF(Y6&gt;0,((งาน6!K46*ข้อมูล!L8)/100),""))</f>
        <v/>
      </c>
      <c r="Z49" s="13" t="str">
        <f>IF(B49="","",IF(Z6&gt;0,((งาน7!K46*ข้อมูล!L9)/100),""))</f>
        <v/>
      </c>
      <c r="AA49" s="13" t="str">
        <f>IF(B49="","",IF(AA6&gt;0,((งาน8!K46*ข้อมูล!L10)/100),""))</f>
        <v/>
      </c>
      <c r="AB49" s="13" t="str">
        <f>IF(B49="","",IF(AB6&gt;0,((งาน9!K46*ข้อมูล!L11)/100),""))</f>
        <v/>
      </c>
      <c r="AC49" s="13" t="str">
        <f>IF(B49="","",IF(AC6&gt;0,((งาน10!K46*ข้อมูล!L12)/100),""))</f>
        <v/>
      </c>
      <c r="AD49" s="13" t="str">
        <f>IF(B49="","",IF(AD6&gt;0,((งาน11!K46*ข้อมูล!L13)/100),""))</f>
        <v/>
      </c>
      <c r="AE49" s="13" t="str">
        <f>IF(B49="","",IF(AE6&gt;0,((งาน12!K46*ข้อมูล!L14)/100),""))</f>
        <v/>
      </c>
      <c r="AF49" s="13" t="str">
        <f>IF(B49="","",IF(AF6&gt;0,((งาน13!K46*ข้อมูล!L15)/100),""))</f>
        <v/>
      </c>
      <c r="AG49" s="13" t="str">
        <f>IF(B49="","",IF(AG6&gt;0,((งาน14!K46*ข้อมูล!L16)/100),""))</f>
        <v/>
      </c>
      <c r="AH49" s="13" t="str">
        <f>IF(B49="","",IF(ข้อมูล!K17="Term Project",IF(AH6&gt;0,(('Term Project'!K46*ข้อมูล!L17)/100),""),IF(AH6&gt;0,((QUIZ!V46*แจ้งคะแนน!AH6)/100),"")))</f>
        <v/>
      </c>
      <c r="AI49" s="55" t="str">
        <f>IF(B49="","",ROUNDUP((SUM(T49:AH49)*AI4)/SUM(T6:AH6),1))</f>
        <v/>
      </c>
      <c r="AJ49" s="56"/>
      <c r="AK49" s="60" t="str">
        <f t="shared" si="2"/>
        <v/>
      </c>
      <c r="AL49" s="6" t="str">
        <f>IF(B49="","",Final!L46)</f>
        <v/>
      </c>
      <c r="AM49" s="57" t="str">
        <f t="shared" si="3"/>
        <v/>
      </c>
      <c r="AN49" s="57" t="str">
        <f t="array" ref="AN49">IF(B49="","",IF(COUNTA(C49)&lt;1,"0",IF(AL49="M","M",IF(AJ49="I","I",IF(AJ49="W","W",IF(AM49&lt;50,"F",IF(AM49&lt;=54.9,"D",IF(AM49&lt;=59.9,"D+",IF(AM49&lt;=69.9,"C",IF(AM49&lt;=74.9,"C+",IF(AM49&lt;=84.9,"B",IF(AM49&lt;=89.9,"B+",IF(AM49&gt;=90,"A")))))))))))))</f>
        <v/>
      </c>
    </row>
    <row r="50" spans="1:40" s="48" customFormat="1" ht="19.5">
      <c r="A50" s="47">
        <v>44</v>
      </c>
      <c r="B50" s="32" t="str">
        <f>IF(ข้อมูลนักศึกษา!C48=0,"",ข้อมูลนักศึกษา!C48)</f>
        <v/>
      </c>
      <c r="C50" s="58" t="str">
        <f>IF(ข้อมูลนักศึกษา!C48=0,"",VLOOKUP(B50,ข้อมูลนักศึกษา!C48:D118,2,FALSE))</f>
        <v/>
      </c>
      <c r="D50" s="32" t="str">
        <f t="array" ref="D50">IF(B50="","",จิตพิสัย!E50)</f>
        <v/>
      </c>
      <c r="E50" s="32" t="str">
        <f t="array" ref="E50">IF(B50="","",จิตพิสัย!F50)</f>
        <v/>
      </c>
      <c r="F50" s="32" t="str">
        <f>IF(B50="","",จิตพิสัย!G50)</f>
        <v/>
      </c>
      <c r="G50" s="32" t="str">
        <f t="array" ref="G50">IF(B50="","",จิตพิสัย!H50)</f>
        <v/>
      </c>
      <c r="H50" s="32" t="str">
        <f t="array" ref="H50">IF(B50="","",จิตพิสัย!I50)</f>
        <v/>
      </c>
      <c r="I50" s="32" t="str">
        <f t="array" ref="I50">IF(B50="","",จิตพิสัย!J50)</f>
        <v/>
      </c>
      <c r="J50" s="32" t="str">
        <f t="array" ref="J50">IF(B50="","",จิตพิสัย!K50)</f>
        <v/>
      </c>
      <c r="K50" s="32" t="str">
        <f t="array" ref="K50">IF(B50="","",จิตพิสัย!L50)</f>
        <v/>
      </c>
      <c r="L50" s="32" t="str">
        <f t="array" ref="L50">IF(B50="","",จิตพิสัย!M50)</f>
        <v/>
      </c>
      <c r="M50" s="32" t="str">
        <f t="array" ref="M50">IF(B50="","",จิตพิสัย!N50)</f>
        <v/>
      </c>
      <c r="N50" s="32" t="str">
        <f t="array" ref="N50">IF(B50="","",จิตพิสัย!O50)</f>
        <v/>
      </c>
      <c r="O50" s="32" t="str">
        <f t="array" ref="O50">IF(B50="","",จิตพิสัย!P50)</f>
        <v/>
      </c>
      <c r="P50" s="32" t="str">
        <f t="array" ref="P50">IF(B50="","",จิตพิสัย!Q50)</f>
        <v/>
      </c>
      <c r="Q50" s="32" t="str">
        <f t="array" ref="Q50">IF(B50="","",จิตพิสัย!R50)</f>
        <v/>
      </c>
      <c r="R50" s="32" t="str">
        <f t="array" ref="R50">IF(B50="","",จิตพิสัย!S50)</f>
        <v/>
      </c>
      <c r="S50" s="54" t="e">
        <f>ROUNDUP(IF(ข้อมูล!D10="เข้าเรียน",((IF(S4&gt;0,(COUNTIF(D50:R50, 1)*10)/(SUM(D6:R6)),0))-หักคะแนน!O47),((IF(S4&gt;0,IF(SUM(D50:R50)&gt;AN1,"10",((SUM(D50:R50)*10)/AN1)),"0"))-หักคะแนน!O47)),1)</f>
        <v>#VALUE!</v>
      </c>
      <c r="T50" s="13" t="str">
        <f>IF(B50="","",IF(T6&gt;0,((งาน1!K47*ข้อมูล!L3)/100),""))</f>
        <v/>
      </c>
      <c r="U50" s="13" t="str">
        <f>IF(B50="","",IF(U6&gt;0,((งาน2!K47*ข้อมูล!L4)/100),""))</f>
        <v/>
      </c>
      <c r="V50" s="13" t="str">
        <f>IF(B50="","",IF(V6&gt;0,((งาน3!K47*ข้อมูล!L5)/100),""))</f>
        <v/>
      </c>
      <c r="W50" s="13" t="str">
        <f>IF(B50="","",IF(W6&gt;0,((งาน4!K47*ข้อมูล!L6)/100),""))</f>
        <v/>
      </c>
      <c r="X50" s="13" t="str">
        <f>IF(B50="","",IF(X6&gt;0,((งาน5!K47*ข้อมูล!L7)/100),""))</f>
        <v/>
      </c>
      <c r="Y50" s="13" t="str">
        <f>IF(B50="","",IF(Y6&gt;0,((งาน6!K47*ข้อมูล!L8)/100),""))</f>
        <v/>
      </c>
      <c r="Z50" s="13" t="str">
        <f>IF(B50="","",IF(Z6&gt;0,((งาน7!K47*ข้อมูล!L9)/100),""))</f>
        <v/>
      </c>
      <c r="AA50" s="13" t="str">
        <f>IF(B50="","",IF(AA6&gt;0,((งาน8!K47*ข้อมูล!L10)/100),""))</f>
        <v/>
      </c>
      <c r="AB50" s="13" t="str">
        <f>IF(B50="","",IF(AB6&gt;0,((งาน9!K47*ข้อมูล!L11)/100),""))</f>
        <v/>
      </c>
      <c r="AC50" s="13" t="str">
        <f>IF(B50="","",IF(AC6&gt;0,((งาน10!K47*ข้อมูล!L12)/100),""))</f>
        <v/>
      </c>
      <c r="AD50" s="13" t="str">
        <f>IF(B50="","",IF(AD6&gt;0,((งาน11!K47*ข้อมูล!L13)/100),""))</f>
        <v/>
      </c>
      <c r="AE50" s="13" t="str">
        <f>IF(B50="","",IF(AE6&gt;0,((งาน12!K47*ข้อมูล!L14)/100),""))</f>
        <v/>
      </c>
      <c r="AF50" s="13" t="str">
        <f>IF(B50="","",IF(AF6&gt;0,((งาน13!K47*ข้อมูล!L15)/100),""))</f>
        <v/>
      </c>
      <c r="AG50" s="13" t="str">
        <f>IF(B50="","",IF(AG6&gt;0,((งาน14!K47*ข้อมูล!L16)/100),""))</f>
        <v/>
      </c>
      <c r="AH50" s="13" t="str">
        <f>IF(B50="","",IF(ข้อมูล!K17="Term Project",IF(AH6&gt;0,(('Term Project'!K47*ข้อมูล!L17)/100),""),IF(AH6&gt;0,((QUIZ!V47*แจ้งคะแนน!AH6)/100),"")))</f>
        <v/>
      </c>
      <c r="AI50" s="55" t="str">
        <f>IF(B50="","",ROUNDUP((SUM(T50:AH50)*AI4)/SUM(T6:AH6),1))</f>
        <v/>
      </c>
      <c r="AJ50" s="56"/>
      <c r="AK50" s="60" t="str">
        <f t="shared" si="2"/>
        <v/>
      </c>
      <c r="AL50" s="6" t="str">
        <f>IF(B50="","",Final!L47)</f>
        <v/>
      </c>
      <c r="AM50" s="57" t="str">
        <f t="shared" si="3"/>
        <v/>
      </c>
      <c r="AN50" s="57" t="str">
        <f t="array" ref="AN50">IF(B50="","",IF(COUNTA(C50)&lt;1,"0",IF(AL50="M","M",IF(AJ50="I","I",IF(AJ50="W","W",IF(AM50&lt;50,"F",IF(AM50&lt;=54.9,"D",IF(AM50&lt;=59.9,"D+",IF(AM50&lt;=69.9,"C",IF(AM50&lt;=74.9,"C+",IF(AM50&lt;=84.9,"B",IF(AM50&lt;=89.9,"B+",IF(AM50&gt;=90,"A")))))))))))))</f>
        <v/>
      </c>
    </row>
    <row r="51" spans="1:40" s="48" customFormat="1" ht="19.5">
      <c r="A51" s="47">
        <v>45</v>
      </c>
      <c r="B51" s="32" t="str">
        <f>IF(ข้อมูลนักศึกษา!C49=0,"",ข้อมูลนักศึกษา!C49)</f>
        <v/>
      </c>
      <c r="C51" s="58" t="str">
        <f>IF(ข้อมูลนักศึกษา!C49=0,"",VLOOKUP(B51,ข้อมูลนักศึกษา!C49:D119,2,FALSE))</f>
        <v/>
      </c>
      <c r="D51" s="32" t="str">
        <f t="array" ref="D51">IF(B51="","",จิตพิสัย!E51)</f>
        <v/>
      </c>
      <c r="E51" s="32" t="str">
        <f t="array" ref="E51">IF(B51="","",จิตพิสัย!F51)</f>
        <v/>
      </c>
      <c r="F51" s="32" t="str">
        <f>IF(B51="","",จิตพิสัย!G51)</f>
        <v/>
      </c>
      <c r="G51" s="32" t="str">
        <f t="array" ref="G51">IF(B51="","",จิตพิสัย!H51)</f>
        <v/>
      </c>
      <c r="H51" s="32" t="str">
        <f t="array" ref="H51">IF(B51="","",จิตพิสัย!I51)</f>
        <v/>
      </c>
      <c r="I51" s="32" t="str">
        <f t="array" ref="I51">IF(B51="","",จิตพิสัย!J51)</f>
        <v/>
      </c>
      <c r="J51" s="32" t="str">
        <f t="array" ref="J51">IF(B51="","",จิตพิสัย!K51)</f>
        <v/>
      </c>
      <c r="K51" s="32" t="str">
        <f t="array" ref="K51">IF(B51="","",จิตพิสัย!L51)</f>
        <v/>
      </c>
      <c r="L51" s="32" t="str">
        <f t="array" ref="L51">IF(B51="","",จิตพิสัย!M51)</f>
        <v/>
      </c>
      <c r="M51" s="32" t="str">
        <f t="array" ref="M51">IF(B51="","",จิตพิสัย!N51)</f>
        <v/>
      </c>
      <c r="N51" s="32" t="str">
        <f t="array" ref="N51">IF(B51="","",จิตพิสัย!O51)</f>
        <v/>
      </c>
      <c r="O51" s="32" t="str">
        <f t="array" ref="O51">IF(B51="","",จิตพิสัย!P51)</f>
        <v/>
      </c>
      <c r="P51" s="32" t="str">
        <f t="array" ref="P51">IF(B51="","",จิตพิสัย!Q51)</f>
        <v/>
      </c>
      <c r="Q51" s="32" t="str">
        <f t="array" ref="Q51">IF(B51="","",จิตพิสัย!R51)</f>
        <v/>
      </c>
      <c r="R51" s="32" t="str">
        <f t="array" ref="R51">IF(B51="","",จิตพิสัย!S51)</f>
        <v/>
      </c>
      <c r="S51" s="54" t="e">
        <f>ROUNDUP(IF(ข้อมูล!D10="เข้าเรียน",((IF(S4&gt;0,(COUNTIF(D51:R51, 1)*10)/(SUM(D6:R6)),0))-หักคะแนน!O48),((IF(S4&gt;0,IF(SUM(D51:R51)&gt;AN1,"10",((SUM(D51:R51)*10)/AN1)),"0"))-หักคะแนน!O48)),1)</f>
        <v>#VALUE!</v>
      </c>
      <c r="T51" s="13" t="str">
        <f>IF(B51="","",IF(T6&gt;0,((งาน1!K48*ข้อมูล!L3)/100),""))</f>
        <v/>
      </c>
      <c r="U51" s="13" t="str">
        <f>IF(B51="","",IF(U6&gt;0,((งาน2!K48*ข้อมูล!L4)/100),""))</f>
        <v/>
      </c>
      <c r="V51" s="13" t="str">
        <f>IF(B51="","",IF(V6&gt;0,((งาน3!K48*ข้อมูล!L5)/100),""))</f>
        <v/>
      </c>
      <c r="W51" s="13" t="str">
        <f>IF(B51="","",IF(W6&gt;0,((งาน4!K48*ข้อมูล!L6)/100),""))</f>
        <v/>
      </c>
      <c r="X51" s="13" t="str">
        <f>IF(B51="","",IF(X6&gt;0,((งาน5!K48*ข้อมูล!L7)/100),""))</f>
        <v/>
      </c>
      <c r="Y51" s="13" t="str">
        <f>IF(B51="","",IF(Y6&gt;0,((งาน6!K48*ข้อมูล!L8)/100),""))</f>
        <v/>
      </c>
      <c r="Z51" s="13" t="str">
        <f>IF(B51="","",IF(Z6&gt;0,((งาน7!K48*ข้อมูล!L9)/100),""))</f>
        <v/>
      </c>
      <c r="AA51" s="13" t="str">
        <f>IF(B51="","",IF(AA6&gt;0,((งาน8!K48*ข้อมูล!L10)/100),""))</f>
        <v/>
      </c>
      <c r="AB51" s="13" t="str">
        <f>IF(B51="","",IF(AB6&gt;0,((งาน9!K48*ข้อมูล!L11)/100),""))</f>
        <v/>
      </c>
      <c r="AC51" s="13" t="str">
        <f>IF(B51="","",IF(AC6&gt;0,((งาน10!K48*ข้อมูล!L12)/100),""))</f>
        <v/>
      </c>
      <c r="AD51" s="13" t="str">
        <f>IF(B51="","",IF(AD6&gt;0,((งาน11!K48*ข้อมูล!L13)/100),""))</f>
        <v/>
      </c>
      <c r="AE51" s="13" t="str">
        <f>IF(B51="","",IF(AE6&gt;0,((งาน12!K48*ข้อมูล!L14)/100),""))</f>
        <v/>
      </c>
      <c r="AF51" s="13" t="str">
        <f>IF(B51="","",IF(AF6&gt;0,((งาน13!K48*ข้อมูล!L15)/100),""))</f>
        <v/>
      </c>
      <c r="AG51" s="13" t="str">
        <f>IF(B51="","",IF(AG6&gt;0,((งาน14!K48*ข้อมูล!L16)/100),""))</f>
        <v/>
      </c>
      <c r="AH51" s="13" t="str">
        <f>IF(B51="","",IF(ข้อมูล!K17="Term Project",IF(AH6&gt;0,(('Term Project'!K48*ข้อมูล!L17)/100),""),IF(AH6&gt;0,((QUIZ!V48*แจ้งคะแนน!AH6)/100),"")))</f>
        <v/>
      </c>
      <c r="AI51" s="55" t="str">
        <f>IF(B51="","",ROUNDUP((SUM(T51:AH51)*AI4)/SUM(T6:AH6),1))</f>
        <v/>
      </c>
      <c r="AJ51" s="56"/>
      <c r="AK51" s="60" t="str">
        <f t="shared" si="2"/>
        <v/>
      </c>
      <c r="AL51" s="6" t="str">
        <f>IF(B51="","",Final!L48)</f>
        <v/>
      </c>
      <c r="AM51" s="57" t="str">
        <f t="shared" si="3"/>
        <v/>
      </c>
      <c r="AN51" s="57" t="str">
        <f t="array" ref="AN51">IF(B51="","",IF(COUNTA(C51)&lt;1,"0",IF(AL51="M","M",IF(AJ51="I","I",IF(AJ51="W","W",IF(AM51&lt;50,"F",IF(AM51&lt;=54.9,"D",IF(AM51&lt;=59.9,"D+",IF(AM51&lt;=69.9,"C",IF(AM51&lt;=74.9,"C+",IF(AM51&lt;=84.9,"B",IF(AM51&lt;=89.9,"B+",IF(AM51&gt;=90,"A")))))))))))))</f>
        <v/>
      </c>
    </row>
    <row r="52" spans="1:40" s="48" customFormat="1" ht="19.5">
      <c r="A52" s="47">
        <v>46</v>
      </c>
      <c r="B52" s="32" t="str">
        <f>IF(ข้อมูลนักศึกษา!C50=0,"",ข้อมูลนักศึกษา!C50)</f>
        <v/>
      </c>
      <c r="C52" s="58" t="str">
        <f>IF(ข้อมูลนักศึกษา!C50=0,"",VLOOKUP(B52,ข้อมูลนักศึกษา!C50:D120,2,FALSE))</f>
        <v/>
      </c>
      <c r="D52" s="32" t="str">
        <f t="array" ref="D52">IF(B52="","",จิตพิสัย!E52)</f>
        <v/>
      </c>
      <c r="E52" s="32" t="str">
        <f t="array" ref="E52">IF(B52="","",จิตพิสัย!F52)</f>
        <v/>
      </c>
      <c r="F52" s="32" t="str">
        <f>IF(B52="","",จิตพิสัย!G52)</f>
        <v/>
      </c>
      <c r="G52" s="32" t="str">
        <f t="array" ref="G52">IF(B52="","",จิตพิสัย!H52)</f>
        <v/>
      </c>
      <c r="H52" s="32" t="str">
        <f t="array" ref="H52">IF(B52="","",จิตพิสัย!I52)</f>
        <v/>
      </c>
      <c r="I52" s="32" t="str">
        <f t="array" ref="I52">IF(B52="","",จิตพิสัย!J52)</f>
        <v/>
      </c>
      <c r="J52" s="32" t="str">
        <f t="array" ref="J52">IF(B52="","",จิตพิสัย!K52)</f>
        <v/>
      </c>
      <c r="K52" s="32" t="str">
        <f t="array" ref="K52">IF(B52="","",จิตพิสัย!L52)</f>
        <v/>
      </c>
      <c r="L52" s="32" t="str">
        <f t="array" ref="L52">IF(B52="","",จิตพิสัย!M52)</f>
        <v/>
      </c>
      <c r="M52" s="32" t="str">
        <f t="array" ref="M52">IF(B52="","",จิตพิสัย!N52)</f>
        <v/>
      </c>
      <c r="N52" s="32" t="str">
        <f t="array" ref="N52">IF(B52="","",จิตพิสัย!O52)</f>
        <v/>
      </c>
      <c r="O52" s="32" t="str">
        <f t="array" ref="O52">IF(B52="","",จิตพิสัย!P52)</f>
        <v/>
      </c>
      <c r="P52" s="32" t="str">
        <f t="array" ref="P52">IF(B52="","",จิตพิสัย!Q52)</f>
        <v/>
      </c>
      <c r="Q52" s="32" t="str">
        <f t="array" ref="Q52">IF(B52="","",จิตพิสัย!R52)</f>
        <v/>
      </c>
      <c r="R52" s="32" t="str">
        <f t="array" ref="R52">IF(B52="","",จิตพิสัย!S52)</f>
        <v/>
      </c>
      <c r="S52" s="54" t="e">
        <f>ROUNDUP(IF(ข้อมูล!D10="เข้าเรียน",((IF(S4&gt;0,(COUNTIF(D52:R52, 1)*10)/(SUM(D6:R6)),0))-หักคะแนน!O49),((IF(S4&gt;0,IF(SUM(D52:R52)&gt;AN1,"10",((SUM(D52:R52)*10)/AN1)),"0"))-หักคะแนน!O49)),1)</f>
        <v>#VALUE!</v>
      </c>
      <c r="T52" s="13" t="str">
        <f>IF(B52="","",IF(T6&gt;0,((งาน1!K49*ข้อมูล!L3)/100),""))</f>
        <v/>
      </c>
      <c r="U52" s="13" t="str">
        <f>IF(B52="","",IF(U6&gt;0,((งาน2!K49*ข้อมูล!L4)/100),""))</f>
        <v/>
      </c>
      <c r="V52" s="13" t="str">
        <f>IF(B52="","",IF(V6&gt;0,((งาน3!K49*ข้อมูล!L5)/100),""))</f>
        <v/>
      </c>
      <c r="W52" s="13" t="str">
        <f>IF(B52="","",IF(W6&gt;0,((งาน4!K49*ข้อมูล!L6)/100),""))</f>
        <v/>
      </c>
      <c r="X52" s="13" t="str">
        <f>IF(B52="","",IF(X6&gt;0,((งาน5!K49*ข้อมูล!L7)/100),""))</f>
        <v/>
      </c>
      <c r="Y52" s="13" t="str">
        <f>IF(B52="","",IF(Y6&gt;0,((งาน6!K49*ข้อมูล!L8)/100),""))</f>
        <v/>
      </c>
      <c r="Z52" s="13" t="str">
        <f>IF(B52="","",IF(Z6&gt;0,((งาน7!K49*ข้อมูล!L9)/100),""))</f>
        <v/>
      </c>
      <c r="AA52" s="13" t="str">
        <f>IF(B52="","",IF(AA6&gt;0,((งาน8!K49*ข้อมูล!L10)/100),""))</f>
        <v/>
      </c>
      <c r="AB52" s="13" t="str">
        <f>IF(B52="","",IF(AB6&gt;0,((งาน9!K49*ข้อมูล!L11)/100),""))</f>
        <v/>
      </c>
      <c r="AC52" s="13" t="str">
        <f>IF(B52="","",IF(AC6&gt;0,((งาน10!K49*ข้อมูล!L12)/100),""))</f>
        <v/>
      </c>
      <c r="AD52" s="13" t="str">
        <f>IF(B52="","",IF(AD6&gt;0,((งาน11!K49*ข้อมูล!L13)/100),""))</f>
        <v/>
      </c>
      <c r="AE52" s="13" t="str">
        <f>IF(B52="","",IF(AE6&gt;0,((งาน12!K49*ข้อมูล!L14)/100),""))</f>
        <v/>
      </c>
      <c r="AF52" s="13" t="str">
        <f>IF(B52="","",IF(AF6&gt;0,((งาน13!K49*ข้อมูล!L15)/100),""))</f>
        <v/>
      </c>
      <c r="AG52" s="13" t="str">
        <f>IF(B52="","",IF(AG6&gt;0,((งาน14!K49*ข้อมูล!L16)/100),""))</f>
        <v/>
      </c>
      <c r="AH52" s="13" t="str">
        <f>IF(B52="","",IF(ข้อมูล!K17="Term Project",IF(AH6&gt;0,(('Term Project'!K49*ข้อมูล!L17)/100),""),IF(AH6&gt;0,((QUIZ!V49*แจ้งคะแนน!AH6)/100),"")))</f>
        <v/>
      </c>
      <c r="AI52" s="55" t="str">
        <f>IF(B52="","",ROUNDUP((SUM(T52:AH52)*AI4)/SUM(T6:AH6),1))</f>
        <v/>
      </c>
      <c r="AJ52" s="56"/>
      <c r="AK52" s="60" t="str">
        <f t="shared" si="2"/>
        <v/>
      </c>
      <c r="AL52" s="6" t="str">
        <f>IF(B52="","",Final!L49)</f>
        <v/>
      </c>
      <c r="AM52" s="57" t="str">
        <f t="shared" si="3"/>
        <v/>
      </c>
      <c r="AN52" s="57" t="str">
        <f t="array" ref="AN52">IF(B52="","",IF(COUNTA(C52)&lt;1,"0",IF(AL52="M","M",IF(AJ52="I","I",IF(AJ52="W","W",IF(AM52&lt;50,"F",IF(AM52&lt;=54.9,"D",IF(AM52&lt;=59.9,"D+",IF(AM52&lt;=69.9,"C",IF(AM52&lt;=74.9,"C+",IF(AM52&lt;=84.9,"B",IF(AM52&lt;=89.9,"B+",IF(AM52&gt;=90,"A")))))))))))))</f>
        <v/>
      </c>
    </row>
    <row r="53" spans="1:40" s="48" customFormat="1" ht="19.5">
      <c r="A53" s="47">
        <v>47</v>
      </c>
      <c r="B53" s="32" t="str">
        <f>IF(ข้อมูลนักศึกษา!C51=0,"",ข้อมูลนักศึกษา!C51)</f>
        <v/>
      </c>
      <c r="C53" s="58" t="str">
        <f>IF(ข้อมูลนักศึกษา!C51=0,"",VLOOKUP(B53,ข้อมูลนักศึกษา!C51:D121,2,FALSE))</f>
        <v/>
      </c>
      <c r="D53" s="32" t="str">
        <f t="array" ref="D53">IF(B53="","",จิตพิสัย!E53)</f>
        <v/>
      </c>
      <c r="E53" s="32" t="str">
        <f t="array" ref="E53">IF(B53="","",จิตพิสัย!F53)</f>
        <v/>
      </c>
      <c r="F53" s="32" t="str">
        <f>IF(B53="","",จิตพิสัย!G53)</f>
        <v/>
      </c>
      <c r="G53" s="32" t="str">
        <f t="array" ref="G53">IF(B53="","",จิตพิสัย!H53)</f>
        <v/>
      </c>
      <c r="H53" s="32" t="str">
        <f t="array" ref="H53">IF(B53="","",จิตพิสัย!I53)</f>
        <v/>
      </c>
      <c r="I53" s="32" t="str">
        <f t="array" ref="I53">IF(B53="","",จิตพิสัย!J53)</f>
        <v/>
      </c>
      <c r="J53" s="32" t="str">
        <f t="array" ref="J53">IF(B53="","",จิตพิสัย!K53)</f>
        <v/>
      </c>
      <c r="K53" s="32" t="str">
        <f t="array" ref="K53">IF(B53="","",จิตพิสัย!L53)</f>
        <v/>
      </c>
      <c r="L53" s="32" t="str">
        <f t="array" ref="L53">IF(B53="","",จิตพิสัย!M53)</f>
        <v/>
      </c>
      <c r="M53" s="32" t="str">
        <f t="array" ref="M53">IF(B53="","",จิตพิสัย!N53)</f>
        <v/>
      </c>
      <c r="N53" s="32" t="str">
        <f t="array" ref="N53">IF(B53="","",จิตพิสัย!O53)</f>
        <v/>
      </c>
      <c r="O53" s="32" t="str">
        <f t="array" ref="O53">IF(B53="","",จิตพิสัย!P53)</f>
        <v/>
      </c>
      <c r="P53" s="32" t="str">
        <f t="array" ref="P53">IF(B53="","",จิตพิสัย!Q53)</f>
        <v/>
      </c>
      <c r="Q53" s="32" t="str">
        <f t="array" ref="Q53">IF(B53="","",จิตพิสัย!R53)</f>
        <v/>
      </c>
      <c r="R53" s="32" t="str">
        <f t="array" ref="R53">IF(B53="","",จิตพิสัย!S53)</f>
        <v/>
      </c>
      <c r="S53" s="54" t="e">
        <f>ROUNDUP(IF(ข้อมูล!D10="เข้าเรียน",((IF(S4&gt;0,(COUNTIF(D53:R53, 1)*10)/(SUM(D6:R6)),0))-หักคะแนน!O50),((IF(S4&gt;0,IF(SUM(D53:R53)&gt;AN1,"10",((SUM(D53:R53)*10)/AN1)),"0"))-หักคะแนน!O50)),1)</f>
        <v>#VALUE!</v>
      </c>
      <c r="T53" s="13" t="str">
        <f>IF(B53="","",IF(T6&gt;0,((งาน1!K50*ข้อมูล!L3)/100),""))</f>
        <v/>
      </c>
      <c r="U53" s="13" t="str">
        <f>IF(B53="","",IF(U6&gt;0,((งาน2!K50*ข้อมูล!L4)/100),""))</f>
        <v/>
      </c>
      <c r="V53" s="13" t="str">
        <f>IF(B53="","",IF(V6&gt;0,((งาน3!K50*ข้อมูล!L5)/100),""))</f>
        <v/>
      </c>
      <c r="W53" s="13" t="str">
        <f>IF(B53="","",IF(W6&gt;0,((งาน4!K50*ข้อมูล!L6)/100),""))</f>
        <v/>
      </c>
      <c r="X53" s="13" t="str">
        <f>IF(B53="","",IF(X6&gt;0,((งาน5!K50*ข้อมูล!L7)/100),""))</f>
        <v/>
      </c>
      <c r="Y53" s="13" t="str">
        <f>IF(B53="","",IF(Y6&gt;0,((งาน6!K50*ข้อมูล!L8)/100),""))</f>
        <v/>
      </c>
      <c r="Z53" s="13" t="str">
        <f>IF(B53="","",IF(Z6&gt;0,((งาน7!K50*ข้อมูล!L9)/100),""))</f>
        <v/>
      </c>
      <c r="AA53" s="13" t="str">
        <f>IF(B53="","",IF(AA6&gt;0,((งาน8!K50*ข้อมูล!L10)/100),""))</f>
        <v/>
      </c>
      <c r="AB53" s="13" t="str">
        <f>IF(B53="","",IF(AB6&gt;0,((งาน9!K50*ข้อมูล!L11)/100),""))</f>
        <v/>
      </c>
      <c r="AC53" s="13" t="str">
        <f>IF(B53="","",IF(AC6&gt;0,((งาน10!K50*ข้อมูล!L12)/100),""))</f>
        <v/>
      </c>
      <c r="AD53" s="13" t="str">
        <f>IF(B53="","",IF(AD6&gt;0,((งาน11!K50*ข้อมูล!L13)/100),""))</f>
        <v/>
      </c>
      <c r="AE53" s="13" t="str">
        <f>IF(B53="","",IF(AE6&gt;0,((งาน12!K50*ข้อมูล!L14)/100),""))</f>
        <v/>
      </c>
      <c r="AF53" s="13" t="str">
        <f>IF(B53="","",IF(AF6&gt;0,((งาน13!K50*ข้อมูล!L15)/100),""))</f>
        <v/>
      </c>
      <c r="AG53" s="13" t="str">
        <f>IF(B53="","",IF(AG6&gt;0,((งาน14!K50*ข้อมูล!L16)/100),""))</f>
        <v/>
      </c>
      <c r="AH53" s="13" t="str">
        <f>IF(B53="","",IF(ข้อมูล!K17="Term Project",IF(AH6&gt;0,(('Term Project'!K50*ข้อมูล!L17)/100),""),IF(AH6&gt;0,((QUIZ!V50*แจ้งคะแนน!AH6)/100),"")))</f>
        <v/>
      </c>
      <c r="AI53" s="55" t="str">
        <f>IF(B53="","",ROUNDUP((SUM(T53:AH53)*AI4)/SUM(T6:AH6),1))</f>
        <v/>
      </c>
      <c r="AJ53" s="56"/>
      <c r="AK53" s="60" t="str">
        <f t="shared" si="2"/>
        <v/>
      </c>
      <c r="AL53" s="6" t="str">
        <f>IF(B53="","",Final!L50)</f>
        <v/>
      </c>
      <c r="AM53" s="57" t="str">
        <f t="shared" si="3"/>
        <v/>
      </c>
      <c r="AN53" s="57" t="str">
        <f t="array" ref="AN53">IF(B53="","",IF(COUNTA(C53)&lt;1,"0",IF(AL53="M","M",IF(AJ53="I","I",IF(AJ53="W","W",IF(AM53&lt;50,"F",IF(AM53&lt;=54.9,"D",IF(AM53&lt;=59.9,"D+",IF(AM53&lt;=69.9,"C",IF(AM53&lt;=74.9,"C+",IF(AM53&lt;=84.9,"B",IF(AM53&lt;=89.9,"B+",IF(AM53&gt;=90,"A")))))))))))))</f>
        <v/>
      </c>
    </row>
    <row r="54" spans="1:40" s="48" customFormat="1" ht="19.5">
      <c r="A54" s="47">
        <v>48</v>
      </c>
      <c r="B54" s="32" t="str">
        <f>IF(ข้อมูลนักศึกษา!C52=0,"",ข้อมูลนักศึกษา!C52)</f>
        <v/>
      </c>
      <c r="C54" s="58" t="str">
        <f>IF(ข้อมูลนักศึกษา!C52=0,"",VLOOKUP(B54,ข้อมูลนักศึกษา!C52:D122,2,FALSE))</f>
        <v/>
      </c>
      <c r="D54" s="32" t="str">
        <f t="array" ref="D54">IF(B54="","",จิตพิสัย!E54)</f>
        <v/>
      </c>
      <c r="E54" s="32" t="str">
        <f t="array" ref="E54">IF(B54="","",จิตพิสัย!F54)</f>
        <v/>
      </c>
      <c r="F54" s="32" t="str">
        <f>IF(B54="","",จิตพิสัย!G54)</f>
        <v/>
      </c>
      <c r="G54" s="32" t="str">
        <f t="array" ref="G54">IF(B54="","",จิตพิสัย!H54)</f>
        <v/>
      </c>
      <c r="H54" s="32" t="str">
        <f t="array" ref="H54">IF(B54="","",จิตพิสัย!I54)</f>
        <v/>
      </c>
      <c r="I54" s="32" t="str">
        <f t="array" ref="I54">IF(B54="","",จิตพิสัย!J54)</f>
        <v/>
      </c>
      <c r="J54" s="32" t="str">
        <f t="array" ref="J54">IF(B54="","",จิตพิสัย!K54)</f>
        <v/>
      </c>
      <c r="K54" s="32" t="str">
        <f t="array" ref="K54">IF(B54="","",จิตพิสัย!L54)</f>
        <v/>
      </c>
      <c r="L54" s="32" t="str">
        <f t="array" ref="L54">IF(B54="","",จิตพิสัย!M54)</f>
        <v/>
      </c>
      <c r="M54" s="32" t="str">
        <f t="array" ref="M54">IF(B54="","",จิตพิสัย!N54)</f>
        <v/>
      </c>
      <c r="N54" s="32" t="str">
        <f t="array" ref="N54">IF(B54="","",จิตพิสัย!O54)</f>
        <v/>
      </c>
      <c r="O54" s="32" t="str">
        <f t="array" ref="O54">IF(B54="","",จิตพิสัย!P54)</f>
        <v/>
      </c>
      <c r="P54" s="32" t="str">
        <f t="array" ref="P54">IF(B54="","",จิตพิสัย!Q54)</f>
        <v/>
      </c>
      <c r="Q54" s="32" t="str">
        <f t="array" ref="Q54">IF(B54="","",จิตพิสัย!R54)</f>
        <v/>
      </c>
      <c r="R54" s="32" t="str">
        <f t="array" ref="R54">IF(B54="","",จิตพิสัย!S54)</f>
        <v/>
      </c>
      <c r="S54" s="54" t="e">
        <f>ROUNDUP(IF(ข้อมูล!D10="เข้าเรียน",((IF(S4&gt;0,(COUNTIF(D54:R54, 1)*10)/(SUM(D6:R6)),0))-หักคะแนน!O51),((IF(S4&gt;0,IF(SUM(D54:R54)&gt;AN1,"10",((SUM(D54:R54)*10)/AN1)),"0"))-หักคะแนน!O51)),1)</f>
        <v>#VALUE!</v>
      </c>
      <c r="T54" s="13" t="str">
        <f>IF(B54="","",IF(T6&gt;0,((งาน1!K51*ข้อมูล!L3)/100),""))</f>
        <v/>
      </c>
      <c r="U54" s="13" t="str">
        <f>IF(B54="","",IF(U6&gt;0,((งาน2!K51*ข้อมูล!L4)/100),""))</f>
        <v/>
      </c>
      <c r="V54" s="13" t="str">
        <f>IF(B54="","",IF(V6&gt;0,((งาน3!K51*ข้อมูล!L5)/100),""))</f>
        <v/>
      </c>
      <c r="W54" s="13" t="str">
        <f>IF(B54="","",IF(W6&gt;0,((งาน4!K51*ข้อมูล!L6)/100),""))</f>
        <v/>
      </c>
      <c r="X54" s="13" t="str">
        <f>IF(B54="","",IF(X6&gt;0,((งาน5!K51*ข้อมูล!L7)/100),""))</f>
        <v/>
      </c>
      <c r="Y54" s="13" t="str">
        <f>IF(B54="","",IF(Y6&gt;0,((งาน6!K51*ข้อมูล!L8)/100),""))</f>
        <v/>
      </c>
      <c r="Z54" s="13" t="str">
        <f>IF(B54="","",IF(Z6&gt;0,((งาน7!K51*ข้อมูล!L9)/100),""))</f>
        <v/>
      </c>
      <c r="AA54" s="13" t="str">
        <f>IF(B54="","",IF(AA6&gt;0,((งาน8!K51*ข้อมูล!L10)/100),""))</f>
        <v/>
      </c>
      <c r="AB54" s="13" t="str">
        <f>IF(B54="","",IF(AB6&gt;0,((งาน9!K51*ข้อมูล!L11)/100),""))</f>
        <v/>
      </c>
      <c r="AC54" s="13" t="str">
        <f>IF(B54="","",IF(AC6&gt;0,((งาน10!K51*ข้อมูล!L12)/100),""))</f>
        <v/>
      </c>
      <c r="AD54" s="13" t="str">
        <f>IF(B54="","",IF(AD6&gt;0,((งาน11!K51*ข้อมูล!L13)/100),""))</f>
        <v/>
      </c>
      <c r="AE54" s="13" t="str">
        <f>IF(B54="","",IF(AE6&gt;0,((งาน12!K51*ข้อมูล!L14)/100),""))</f>
        <v/>
      </c>
      <c r="AF54" s="13" t="str">
        <f>IF(B54="","",IF(AF6&gt;0,((งาน13!K51*ข้อมูล!L15)/100),""))</f>
        <v/>
      </c>
      <c r="AG54" s="13" t="str">
        <f>IF(B54="","",IF(AG6&gt;0,((งาน14!K51*ข้อมูล!L16)/100),""))</f>
        <v/>
      </c>
      <c r="AH54" s="13" t="str">
        <f>IF(B54="","",IF(ข้อมูล!K17="Term Project",IF(AH6&gt;0,(('Term Project'!K51*ข้อมูล!L17)/100),""),IF(AH6&gt;0,((QUIZ!V51*แจ้งคะแนน!AH6)/100),"")))</f>
        <v/>
      </c>
      <c r="AI54" s="55" t="str">
        <f>IF(B54="","",ROUNDUP((SUM(T54:AH54)*AI4)/SUM(T6:AH6),1))</f>
        <v/>
      </c>
      <c r="AJ54" s="56"/>
      <c r="AK54" s="60" t="str">
        <f t="shared" si="2"/>
        <v/>
      </c>
      <c r="AL54" s="6" t="str">
        <f>IF(B54="","",Final!L51)</f>
        <v/>
      </c>
      <c r="AM54" s="57" t="str">
        <f t="shared" si="3"/>
        <v/>
      </c>
      <c r="AN54" s="57" t="str">
        <f t="array" ref="AN54">IF(B54="","",IF(COUNTA(C54)&lt;1,"0",IF(AL54="M","M",IF(AJ54="I","I",IF(AJ54="W","W",IF(AM54&lt;50,"F",IF(AM54&lt;=54.9,"D",IF(AM54&lt;=59.9,"D+",IF(AM54&lt;=69.9,"C",IF(AM54&lt;=74.9,"C+",IF(AM54&lt;=84.9,"B",IF(AM54&lt;=89.9,"B+",IF(AM54&gt;=90,"A")))))))))))))</f>
        <v/>
      </c>
    </row>
    <row r="55" spans="1:40" s="48" customFormat="1" ht="19.5">
      <c r="A55" s="47">
        <v>49</v>
      </c>
      <c r="B55" s="32" t="str">
        <f>IF(ข้อมูลนักศึกษา!C53=0,"",ข้อมูลนักศึกษา!C53)</f>
        <v/>
      </c>
      <c r="C55" s="58" t="str">
        <f>IF(ข้อมูลนักศึกษา!C53=0,"",VLOOKUP(B55,ข้อมูลนักศึกษา!C53:D123,2,FALSE))</f>
        <v/>
      </c>
      <c r="D55" s="32" t="str">
        <f t="array" ref="D55">IF(B55="","",จิตพิสัย!E55)</f>
        <v/>
      </c>
      <c r="E55" s="32" t="str">
        <f t="array" ref="E55">IF(B55="","",จิตพิสัย!F55)</f>
        <v/>
      </c>
      <c r="F55" s="32" t="str">
        <f>IF(B55="","",จิตพิสัย!G55)</f>
        <v/>
      </c>
      <c r="G55" s="32" t="str">
        <f t="array" ref="G55">IF(B55="","",จิตพิสัย!H55)</f>
        <v/>
      </c>
      <c r="H55" s="32" t="str">
        <f t="array" ref="H55">IF(B55="","",จิตพิสัย!I55)</f>
        <v/>
      </c>
      <c r="I55" s="32" t="str">
        <f t="array" ref="I55">IF(B55="","",จิตพิสัย!J55)</f>
        <v/>
      </c>
      <c r="J55" s="32" t="str">
        <f t="array" ref="J55">IF(B55="","",จิตพิสัย!K55)</f>
        <v/>
      </c>
      <c r="K55" s="32" t="str">
        <f t="array" ref="K55">IF(B55="","",จิตพิสัย!L55)</f>
        <v/>
      </c>
      <c r="L55" s="32" t="str">
        <f t="array" ref="L55">IF(B55="","",จิตพิสัย!M55)</f>
        <v/>
      </c>
      <c r="M55" s="32" t="str">
        <f t="array" ref="M55">IF(B55="","",จิตพิสัย!N55)</f>
        <v/>
      </c>
      <c r="N55" s="32" t="str">
        <f t="array" ref="N55">IF(B55="","",จิตพิสัย!O55)</f>
        <v/>
      </c>
      <c r="O55" s="32" t="str">
        <f t="array" ref="O55">IF(B55="","",จิตพิสัย!P55)</f>
        <v/>
      </c>
      <c r="P55" s="32" t="str">
        <f t="array" ref="P55">IF(B55="","",จิตพิสัย!Q55)</f>
        <v/>
      </c>
      <c r="Q55" s="32" t="str">
        <f t="array" ref="Q55">IF(B55="","",จิตพิสัย!R55)</f>
        <v/>
      </c>
      <c r="R55" s="32" t="str">
        <f t="array" ref="R55">IF(B55="","",จิตพิสัย!S55)</f>
        <v/>
      </c>
      <c r="S55" s="54" t="e">
        <f>ROUNDUP(IF(ข้อมูล!D10="เข้าเรียน",((IF(S4&gt;0,(COUNTIF(D55:R55, 1)*10)/(SUM(D6:R6)),0))-หักคะแนน!O52),((IF(S4&gt;0,IF(SUM(D55:R55)&gt;AN1,"10",((SUM(D55:R55)*10)/AN1)),"0"))-หักคะแนน!O52)),1)</f>
        <v>#VALUE!</v>
      </c>
      <c r="T55" s="13" t="str">
        <f>IF(B55="","",IF(T6&gt;0,((งาน1!K52*ข้อมูล!L3)/100),""))</f>
        <v/>
      </c>
      <c r="U55" s="13" t="str">
        <f>IF(B55="","",IF(U6&gt;0,((งาน2!K52*ข้อมูล!L4)/100),""))</f>
        <v/>
      </c>
      <c r="V55" s="13" t="str">
        <f>IF(B55="","",IF(V6&gt;0,((งาน3!K52*ข้อมูล!L5)/100),""))</f>
        <v/>
      </c>
      <c r="W55" s="13" t="str">
        <f>IF(B55="","",IF(W6&gt;0,((งาน4!K52*ข้อมูล!L6)/100),""))</f>
        <v/>
      </c>
      <c r="X55" s="13" t="str">
        <f>IF(B55="","",IF(X6&gt;0,((งาน5!K52*ข้อมูล!L7)/100),""))</f>
        <v/>
      </c>
      <c r="Y55" s="13" t="str">
        <f>IF(B55="","",IF(Y6&gt;0,((งาน6!K52*ข้อมูล!L8)/100),""))</f>
        <v/>
      </c>
      <c r="Z55" s="13" t="str">
        <f>IF(B55="","",IF(Z6&gt;0,((งาน7!K52*ข้อมูล!L9)/100),""))</f>
        <v/>
      </c>
      <c r="AA55" s="13" t="str">
        <f>IF(B55="","",IF(AA6&gt;0,((งาน8!K52*ข้อมูล!L10)/100),""))</f>
        <v/>
      </c>
      <c r="AB55" s="13" t="str">
        <f>IF(B55="","",IF(AB6&gt;0,((งาน9!K52*ข้อมูล!L11)/100),""))</f>
        <v/>
      </c>
      <c r="AC55" s="13" t="str">
        <f>IF(B55="","",IF(AC6&gt;0,((งาน10!K52*ข้อมูล!L12)/100),""))</f>
        <v/>
      </c>
      <c r="AD55" s="13" t="str">
        <f>IF(B55="","",IF(AD6&gt;0,((งาน11!K52*ข้อมูล!L13)/100),""))</f>
        <v/>
      </c>
      <c r="AE55" s="13" t="str">
        <f>IF(B55="","",IF(AE6&gt;0,((งาน12!K52*ข้อมูล!L14)/100),""))</f>
        <v/>
      </c>
      <c r="AF55" s="13" t="str">
        <f>IF(B55="","",IF(AF6&gt;0,((งาน13!K52*ข้อมูล!L15)/100),""))</f>
        <v/>
      </c>
      <c r="AG55" s="13" t="str">
        <f>IF(B55="","",IF(AG6&gt;0,((งาน14!K52*ข้อมูล!L16)/100),""))</f>
        <v/>
      </c>
      <c r="AH55" s="13" t="str">
        <f>IF(B55="","",IF(ข้อมูล!K17="Term Project",IF(AH6&gt;0,(('Term Project'!K52*ข้อมูล!L17)/100),""),IF(AH6&gt;0,((QUIZ!V52*แจ้งคะแนน!AH6)/100),"")))</f>
        <v/>
      </c>
      <c r="AI55" s="55" t="str">
        <f>IF(B55="","",ROUNDUP((SUM(T55:AH55)*AI4)/SUM(T6:AH6),1))</f>
        <v/>
      </c>
      <c r="AJ55" s="56"/>
      <c r="AK55" s="60" t="str">
        <f t="shared" si="2"/>
        <v/>
      </c>
      <c r="AL55" s="6" t="str">
        <f>IF(B55="","",Final!L52)</f>
        <v/>
      </c>
      <c r="AM55" s="57" t="str">
        <f t="shared" si="3"/>
        <v/>
      </c>
      <c r="AN55" s="57" t="str">
        <f t="array" ref="AN55">IF(B55="","",IF(COUNTA(C55)&lt;1,"0",IF(AL55="M","M",IF(AJ55="I","I",IF(AJ55="W","W",IF(AM55&lt;50,"F",IF(AM55&lt;=54.9,"D",IF(AM55&lt;=59.9,"D+",IF(AM55&lt;=69.9,"C",IF(AM55&lt;=74.9,"C+",IF(AM55&lt;=84.9,"B",IF(AM55&lt;=89.9,"B+",IF(AM55&gt;=90,"A")))))))))))))</f>
        <v/>
      </c>
    </row>
    <row r="56" spans="1:40" s="48" customFormat="1" ht="19.5">
      <c r="A56" s="47">
        <v>50</v>
      </c>
      <c r="B56" s="32" t="str">
        <f>IF(ข้อมูลนักศึกษา!C54=0,"",ข้อมูลนักศึกษา!C54)</f>
        <v/>
      </c>
      <c r="C56" s="58" t="str">
        <f>IF(ข้อมูลนักศึกษา!C54=0,"",VLOOKUP(B56,ข้อมูลนักศึกษา!C54:D124,2,FALSE))</f>
        <v/>
      </c>
      <c r="D56" s="32" t="str">
        <f t="array" ref="D56">IF(B56="","",จิตพิสัย!E56)</f>
        <v/>
      </c>
      <c r="E56" s="32" t="str">
        <f t="array" ref="E56">IF(B56="","",จิตพิสัย!F56)</f>
        <v/>
      </c>
      <c r="F56" s="32" t="str">
        <f>IF(B56="","",จิตพิสัย!G56)</f>
        <v/>
      </c>
      <c r="G56" s="32" t="str">
        <f t="array" ref="G56">IF(B56="","",จิตพิสัย!H56)</f>
        <v/>
      </c>
      <c r="H56" s="32" t="str">
        <f t="array" ref="H56">IF(B56="","",จิตพิสัย!I56)</f>
        <v/>
      </c>
      <c r="I56" s="32" t="str">
        <f t="array" ref="I56">IF(B56="","",จิตพิสัย!J56)</f>
        <v/>
      </c>
      <c r="J56" s="32" t="str">
        <f t="array" ref="J56">IF(B56="","",จิตพิสัย!K56)</f>
        <v/>
      </c>
      <c r="K56" s="32" t="str">
        <f t="array" ref="K56">IF(B56="","",จิตพิสัย!L56)</f>
        <v/>
      </c>
      <c r="L56" s="32" t="str">
        <f t="array" ref="L56">IF(B56="","",จิตพิสัย!M56)</f>
        <v/>
      </c>
      <c r="M56" s="32" t="str">
        <f t="array" ref="M56">IF(B56="","",จิตพิสัย!N56)</f>
        <v/>
      </c>
      <c r="N56" s="32" t="str">
        <f t="array" ref="N56">IF(B56="","",จิตพิสัย!O56)</f>
        <v/>
      </c>
      <c r="O56" s="32" t="str">
        <f t="array" ref="O56">IF(B56="","",จิตพิสัย!P56)</f>
        <v/>
      </c>
      <c r="P56" s="32" t="str">
        <f t="array" ref="P56">IF(B56="","",จิตพิสัย!Q56)</f>
        <v/>
      </c>
      <c r="Q56" s="32" t="str">
        <f t="array" ref="Q56">IF(B56="","",จิตพิสัย!R56)</f>
        <v/>
      </c>
      <c r="R56" s="32" t="str">
        <f t="array" ref="R56">IF(B56="","",จิตพิสัย!S56)</f>
        <v/>
      </c>
      <c r="S56" s="54" t="e">
        <f>ROUNDUP(IF(ข้อมูล!D10="เข้าเรียน",((IF(S4&gt;0,(COUNTIF(D56:R56, 1)*10)/(SUM(D6:R6)),0))-หักคะแนน!O53),((IF(S4&gt;0,IF(SUM(D56:R56)&gt;AN1,"10",((SUM(D56:R56)*10)/AN1)),"0"))-หักคะแนน!O53)),1)</f>
        <v>#VALUE!</v>
      </c>
      <c r="T56" s="13" t="str">
        <f>IF(B56="","",IF(T6&gt;0,((งาน1!K53*ข้อมูล!L3)/100),""))</f>
        <v/>
      </c>
      <c r="U56" s="13" t="str">
        <f>IF(B56="","",IF(U6&gt;0,((งาน2!K53*ข้อมูล!L4)/100),""))</f>
        <v/>
      </c>
      <c r="V56" s="13" t="str">
        <f>IF(B56="","",IF(V6&gt;0,((งาน3!K53*ข้อมูล!L5)/100),""))</f>
        <v/>
      </c>
      <c r="W56" s="13" t="str">
        <f>IF(B56="","",IF(W6&gt;0,((งาน4!K53*ข้อมูล!L6)/100),""))</f>
        <v/>
      </c>
      <c r="X56" s="13" t="str">
        <f>IF(B56="","",IF(X6&gt;0,((งาน5!K53*ข้อมูล!L7)/100),""))</f>
        <v/>
      </c>
      <c r="Y56" s="13" t="str">
        <f>IF(B56="","",IF(Y6&gt;0,((งาน6!K53*ข้อมูล!L8)/100),""))</f>
        <v/>
      </c>
      <c r="Z56" s="13" t="str">
        <f>IF(B56="","",IF(Z6&gt;0,((งาน7!K53*ข้อมูล!L9)/100),""))</f>
        <v/>
      </c>
      <c r="AA56" s="13" t="str">
        <f>IF(B56="","",IF(AA6&gt;0,((งาน8!K53*ข้อมูล!L10)/100),""))</f>
        <v/>
      </c>
      <c r="AB56" s="13" t="str">
        <f>IF(B56="","",IF(AB6&gt;0,((งาน9!K53*ข้อมูล!L11)/100),""))</f>
        <v/>
      </c>
      <c r="AC56" s="13" t="str">
        <f>IF(B56="","",IF(AC6&gt;0,((งาน10!K53*ข้อมูล!L12)/100),""))</f>
        <v/>
      </c>
      <c r="AD56" s="13" t="str">
        <f>IF(B56="","",IF(AD6&gt;0,((งาน11!K53*ข้อมูล!L13)/100),""))</f>
        <v/>
      </c>
      <c r="AE56" s="13" t="str">
        <f>IF(B56="","",IF(AE6&gt;0,((งาน12!K53*ข้อมูล!L14)/100),""))</f>
        <v/>
      </c>
      <c r="AF56" s="13" t="str">
        <f>IF(B56="","",IF(AF6&gt;0,((งาน13!K53*ข้อมูล!L15)/100),""))</f>
        <v/>
      </c>
      <c r="AG56" s="13" t="str">
        <f>IF(B56="","",IF(AG6&gt;0,((งาน14!K53*ข้อมูล!L16)/100),""))</f>
        <v/>
      </c>
      <c r="AH56" s="13" t="str">
        <f>IF(B56="","",IF(ข้อมูล!K17="Term Project",IF(AH6&gt;0,(('Term Project'!K53*ข้อมูล!L17)/100),""),IF(AH6&gt;0,((QUIZ!V53*แจ้งคะแนน!AH6)/100),"")))</f>
        <v/>
      </c>
      <c r="AI56" s="55" t="str">
        <f>IF(B56="","",ROUNDUP((SUM(T56:AH56)*AI4)/SUM(T6:AH6),1))</f>
        <v/>
      </c>
      <c r="AJ56" s="56"/>
      <c r="AK56" s="60" t="str">
        <f t="shared" si="2"/>
        <v/>
      </c>
      <c r="AL56" s="6" t="str">
        <f>IF(B56="","",Final!L53)</f>
        <v/>
      </c>
      <c r="AM56" s="57" t="str">
        <f t="shared" si="3"/>
        <v/>
      </c>
      <c r="AN56" s="57" t="str">
        <f t="array" ref="AN56">IF(B56="","",IF(COUNTA(C56)&lt;1,"0",IF(AL56="M","M",IF(AJ56="I","I",IF(AJ56="W","W",IF(AM56&lt;50,"F",IF(AM56&lt;=54.9,"D",IF(AM56&lt;=59.9,"D+",IF(AM56&lt;=69.9,"C",IF(AM56&lt;=74.9,"C+",IF(AM56&lt;=84.9,"B",IF(AM56&lt;=89.9,"B+",IF(AM56&gt;=90,"A")))))))))))))</f>
        <v/>
      </c>
    </row>
    <row r="57" spans="1:40" s="48" customFormat="1" ht="19.5">
      <c r="A57" s="47">
        <v>51</v>
      </c>
      <c r="B57" s="32" t="str">
        <f>IF(ข้อมูลนักศึกษา!C55=0,"",ข้อมูลนักศึกษา!C55)</f>
        <v/>
      </c>
      <c r="C57" s="58" t="str">
        <f>IF(ข้อมูลนักศึกษา!C55=0,"",VLOOKUP(B57,ข้อมูลนักศึกษา!C55:D125,2,FALSE))</f>
        <v/>
      </c>
      <c r="D57" s="32" t="str">
        <f t="array" ref="D57">IF(B57="","",จิตพิสัย!E57)</f>
        <v/>
      </c>
      <c r="E57" s="32" t="str">
        <f t="array" ref="E57">IF(B57="","",จิตพิสัย!F57)</f>
        <v/>
      </c>
      <c r="F57" s="32" t="str">
        <f>IF(B57="","",จิตพิสัย!G57)</f>
        <v/>
      </c>
      <c r="G57" s="32" t="str">
        <f t="array" ref="G57">IF(B57="","",จิตพิสัย!H57)</f>
        <v/>
      </c>
      <c r="H57" s="32" t="str">
        <f t="array" ref="H57">IF(B57="","",จิตพิสัย!I57)</f>
        <v/>
      </c>
      <c r="I57" s="32" t="str">
        <f t="array" ref="I57">IF(B57="","",จิตพิสัย!J57)</f>
        <v/>
      </c>
      <c r="J57" s="32" t="str">
        <f t="array" ref="J57">IF(B57="","",จิตพิสัย!K57)</f>
        <v/>
      </c>
      <c r="K57" s="32" t="str">
        <f t="array" ref="K57">IF(B57="","",จิตพิสัย!L57)</f>
        <v/>
      </c>
      <c r="L57" s="32" t="str">
        <f t="array" ref="L57">IF(B57="","",จิตพิสัย!M57)</f>
        <v/>
      </c>
      <c r="M57" s="32" t="str">
        <f t="array" ref="M57">IF(B57="","",จิตพิสัย!N57)</f>
        <v/>
      </c>
      <c r="N57" s="32" t="str">
        <f t="array" ref="N57">IF(B57="","",จิตพิสัย!O57)</f>
        <v/>
      </c>
      <c r="O57" s="32" t="str">
        <f t="array" ref="O57">IF(B57="","",จิตพิสัย!P57)</f>
        <v/>
      </c>
      <c r="P57" s="32" t="str">
        <f t="array" ref="P57">IF(B57="","",จิตพิสัย!Q57)</f>
        <v/>
      </c>
      <c r="Q57" s="32" t="str">
        <f t="array" ref="Q57">IF(B57="","",จิตพิสัย!R57)</f>
        <v/>
      </c>
      <c r="R57" s="32" t="str">
        <f t="array" ref="R57">IF(B57="","",จิตพิสัย!S57)</f>
        <v/>
      </c>
      <c r="S57" s="54" t="e">
        <f>ROUNDUP(IF(ข้อมูล!D10="เข้าเรียน",((IF(S4&gt;0,(COUNTIF(D57:R57, 1)*10)/(SUM(D6:R6)),0))-หักคะแนน!O54),((IF(S4&gt;0,IF(SUM(D57:R57)&gt;AN1,"10",((SUM(D57:R57)*10)/AN1)),"0"))-หักคะแนน!O54)),1)</f>
        <v>#VALUE!</v>
      </c>
      <c r="T57" s="13" t="str">
        <f>IF(B57="","",IF(T6&gt;0,((งาน1!K54*ข้อมูล!L3)/100),""))</f>
        <v/>
      </c>
      <c r="U57" s="13" t="str">
        <f>IF(B57="","",IF(U6&gt;0,((งาน2!K54*ข้อมูล!L4)/100),""))</f>
        <v/>
      </c>
      <c r="V57" s="13" t="str">
        <f>IF(B57="","",IF(V6&gt;0,((งาน3!K54*ข้อมูล!L5)/100),""))</f>
        <v/>
      </c>
      <c r="W57" s="13" t="str">
        <f>IF(B57="","",IF(W6&gt;0,((งาน4!K54*ข้อมูล!L6)/100),""))</f>
        <v/>
      </c>
      <c r="X57" s="13" t="str">
        <f>IF(B57="","",IF(X6&gt;0,((งาน5!K54*ข้อมูล!L7)/100),""))</f>
        <v/>
      </c>
      <c r="Y57" s="13" t="str">
        <f>IF(B57="","",IF(Y6&gt;0,((งาน6!K54*ข้อมูล!L8)/100),""))</f>
        <v/>
      </c>
      <c r="Z57" s="13" t="str">
        <f>IF(B57="","",IF(Z6&gt;0,((งาน7!K54*ข้อมูล!L9)/100),""))</f>
        <v/>
      </c>
      <c r="AA57" s="13" t="str">
        <f>IF(B57="","",IF(AA6&gt;0,((งาน8!K54*ข้อมูล!L10)/100),""))</f>
        <v/>
      </c>
      <c r="AB57" s="13" t="str">
        <f>IF(B57="","",IF(AB6&gt;0,((งาน9!K54*ข้อมูล!L11)/100),""))</f>
        <v/>
      </c>
      <c r="AC57" s="13" t="str">
        <f>IF(B57="","",IF(AC6&gt;0,((งาน10!K54*ข้อมูล!L12)/100),""))</f>
        <v/>
      </c>
      <c r="AD57" s="13" t="str">
        <f>IF(B57="","",IF(AD6&gt;0,((งาน11!K54*ข้อมูล!L13)/100),""))</f>
        <v/>
      </c>
      <c r="AE57" s="13" t="str">
        <f>IF(B57="","",IF(AE6&gt;0,((งาน12!K54*ข้อมูล!L14)/100),""))</f>
        <v/>
      </c>
      <c r="AF57" s="13" t="str">
        <f>IF(B57="","",IF(AF6&gt;0,((งาน13!K54*ข้อมูล!L15)/100),""))</f>
        <v/>
      </c>
      <c r="AG57" s="13" t="str">
        <f>IF(B57="","",IF(AG6&gt;0,((งาน14!K54*ข้อมูล!L16)/100),""))</f>
        <v/>
      </c>
      <c r="AH57" s="13" t="str">
        <f>IF(B57="","",IF(ข้อมูล!K17="Term Project",IF(AH6&gt;0,(('Term Project'!K54*ข้อมูล!L17)/100),""),IF(AH6&gt;0,((QUIZ!V54*แจ้งคะแนน!AH6)/100),"")))</f>
        <v/>
      </c>
      <c r="AI57" s="55" t="str">
        <f>IF(B57="","",ROUNDUP((SUM(T57:AH57)*AI4)/SUM(T6:AH6),1))</f>
        <v/>
      </c>
      <c r="AJ57" s="56"/>
      <c r="AK57" s="60" t="str">
        <f t="shared" si="2"/>
        <v/>
      </c>
      <c r="AL57" s="6" t="str">
        <f>IF(B57="","",Final!L54)</f>
        <v/>
      </c>
      <c r="AM57" s="57" t="str">
        <f t="shared" si="3"/>
        <v/>
      </c>
      <c r="AN57" s="57" t="str">
        <f t="array" ref="AN57">IF(B57="","",IF(COUNTA(C57)&lt;1,"0",IF(AL57="M","M",IF(AJ57="I","I",IF(AJ57="W","W",IF(AM57&lt;50,"F",IF(AM57&lt;=54.9,"D",IF(AM57&lt;=59.9,"D+",IF(AM57&lt;=69.9,"C",IF(AM57&lt;=74.9,"C+",IF(AM57&lt;=84.9,"B",IF(AM57&lt;=89.9,"B+",IF(AM57&gt;=90,"A")))))))))))))</f>
        <v/>
      </c>
    </row>
    <row r="58" spans="1:40" s="48" customFormat="1" ht="19.5">
      <c r="A58" s="47">
        <v>52</v>
      </c>
      <c r="B58" s="32" t="str">
        <f>IF(ข้อมูลนักศึกษา!C56=0,"",ข้อมูลนักศึกษา!C56)</f>
        <v/>
      </c>
      <c r="C58" s="58" t="str">
        <f>IF(ข้อมูลนักศึกษา!C56=0,"",VLOOKUP(B58,ข้อมูลนักศึกษา!C56:D126,2,FALSE))</f>
        <v/>
      </c>
      <c r="D58" s="32" t="str">
        <f t="array" ref="D58">IF(B58="","",จิตพิสัย!E58)</f>
        <v/>
      </c>
      <c r="E58" s="32" t="str">
        <f t="array" ref="E58">IF(B58="","",จิตพิสัย!F58)</f>
        <v/>
      </c>
      <c r="F58" s="32" t="str">
        <f>IF(B58="","",จิตพิสัย!G58)</f>
        <v/>
      </c>
      <c r="G58" s="32" t="str">
        <f t="array" ref="G58">IF(B58="","",จิตพิสัย!H58)</f>
        <v/>
      </c>
      <c r="H58" s="32" t="str">
        <f t="array" ref="H58">IF(B58="","",จิตพิสัย!I58)</f>
        <v/>
      </c>
      <c r="I58" s="32" t="str">
        <f t="array" ref="I58">IF(B58="","",จิตพิสัย!J58)</f>
        <v/>
      </c>
      <c r="J58" s="32" t="str">
        <f t="array" ref="J58">IF(B58="","",จิตพิสัย!K58)</f>
        <v/>
      </c>
      <c r="K58" s="32" t="str">
        <f t="array" ref="K58">IF(B58="","",จิตพิสัย!L58)</f>
        <v/>
      </c>
      <c r="L58" s="32" t="str">
        <f t="array" ref="L58">IF(B58="","",จิตพิสัย!M58)</f>
        <v/>
      </c>
      <c r="M58" s="32" t="str">
        <f t="array" ref="M58">IF(B58="","",จิตพิสัย!N58)</f>
        <v/>
      </c>
      <c r="N58" s="32" t="str">
        <f t="array" ref="N58">IF(B58="","",จิตพิสัย!O58)</f>
        <v/>
      </c>
      <c r="O58" s="32" t="str">
        <f t="array" ref="O58">IF(B58="","",จิตพิสัย!P58)</f>
        <v/>
      </c>
      <c r="P58" s="32" t="str">
        <f t="array" ref="P58">IF(B58="","",จิตพิสัย!Q58)</f>
        <v/>
      </c>
      <c r="Q58" s="32" t="str">
        <f t="array" ref="Q58">IF(B58="","",จิตพิสัย!R58)</f>
        <v/>
      </c>
      <c r="R58" s="32" t="str">
        <f t="array" ref="R58">IF(B58="","",จิตพิสัย!S58)</f>
        <v/>
      </c>
      <c r="S58" s="54" t="e">
        <f>ROUNDUP(IF(ข้อมูล!D10="เข้าเรียน",((IF(S4&gt;0,(COUNTIF(D58:R58, 1)*10)/(SUM(D6:R6)),0))-หักคะแนน!O55),((IF(S4&gt;0,IF(SUM(D58:R58)&gt;AN1,"10",((SUM(D58:R58)*10)/AN1)),"0"))-หักคะแนน!O55)),1)</f>
        <v>#VALUE!</v>
      </c>
      <c r="T58" s="13" t="str">
        <f>IF(B58="","",IF(T6&gt;0,((งาน1!K55*ข้อมูล!L3)/100),""))</f>
        <v/>
      </c>
      <c r="U58" s="13" t="str">
        <f>IF(B58="","",IF(U6&gt;0,((งาน2!K55*ข้อมูล!L4)/100),""))</f>
        <v/>
      </c>
      <c r="V58" s="13" t="str">
        <f>IF(B58="","",IF(V6&gt;0,((งาน3!K55*ข้อมูล!L5)/100),""))</f>
        <v/>
      </c>
      <c r="W58" s="13" t="str">
        <f>IF(B58="","",IF(W6&gt;0,((งาน4!K55*ข้อมูล!L6)/100),""))</f>
        <v/>
      </c>
      <c r="X58" s="13" t="str">
        <f>IF(B58="","",IF(X6&gt;0,((งาน5!K55*ข้อมูล!L7)/100),""))</f>
        <v/>
      </c>
      <c r="Y58" s="13" t="str">
        <f>IF(B58="","",IF(Y6&gt;0,((งาน6!K55*ข้อมูล!L8)/100),""))</f>
        <v/>
      </c>
      <c r="Z58" s="13" t="str">
        <f>IF(B58="","",IF(Z6&gt;0,((งาน7!K55*ข้อมูล!L9)/100),""))</f>
        <v/>
      </c>
      <c r="AA58" s="13" t="str">
        <f>IF(B58="","",IF(AA6&gt;0,((งาน8!K55*ข้อมูล!L10)/100),""))</f>
        <v/>
      </c>
      <c r="AB58" s="13" t="str">
        <f>IF(B58="","",IF(AB6&gt;0,((งาน9!K55*ข้อมูล!L11)/100),""))</f>
        <v/>
      </c>
      <c r="AC58" s="13" t="str">
        <f>IF(B58="","",IF(AC6&gt;0,((งาน10!K55*ข้อมูล!L12)/100),""))</f>
        <v/>
      </c>
      <c r="AD58" s="13" t="str">
        <f>IF(B58="","",IF(AD6&gt;0,((งาน11!K55*ข้อมูล!L13)/100),""))</f>
        <v/>
      </c>
      <c r="AE58" s="13" t="str">
        <f>IF(B58="","",IF(AE6&gt;0,((งาน12!K55*ข้อมูล!L14)/100),""))</f>
        <v/>
      </c>
      <c r="AF58" s="13" t="str">
        <f>IF(B58="","",IF(AF6&gt;0,((งาน13!K55*ข้อมูล!L15)/100),""))</f>
        <v/>
      </c>
      <c r="AG58" s="13" t="str">
        <f>IF(B58="","",IF(AG6&gt;0,((งาน14!K55*ข้อมูล!L16)/100),""))</f>
        <v/>
      </c>
      <c r="AH58" s="13" t="str">
        <f>IF(B58="","",IF(ข้อมูล!K17="Term Project",IF(AH6&gt;0,(('Term Project'!K55*ข้อมูล!L17)/100),""),IF(AH6&gt;0,((QUIZ!V55*แจ้งคะแนน!AH6)/100),"")))</f>
        <v/>
      </c>
      <c r="AI58" s="55" t="str">
        <f>IF(B58="","",ROUNDUP((SUM(T58:AH58)*AI4)/SUM(T6:AH6),1))</f>
        <v/>
      </c>
      <c r="AJ58" s="56"/>
      <c r="AK58" s="60" t="str">
        <f t="shared" si="2"/>
        <v/>
      </c>
      <c r="AL58" s="6" t="str">
        <f>IF(B58="","",Final!L55)</f>
        <v/>
      </c>
      <c r="AM58" s="57" t="str">
        <f t="shared" si="3"/>
        <v/>
      </c>
      <c r="AN58" s="57" t="str">
        <f t="array" ref="AN58">IF(B58="","",IF(COUNTA(C58)&lt;1,"0",IF(AL58="M","M",IF(AJ58="I","I",IF(AJ58="W","W",IF(AM58&lt;50,"F",IF(AM58&lt;=54.9,"D",IF(AM58&lt;=59.9,"D+",IF(AM58&lt;=69.9,"C",IF(AM58&lt;=74.9,"C+",IF(AM58&lt;=84.9,"B",IF(AM58&lt;=89.9,"B+",IF(AM58&gt;=90,"A")))))))))))))</f>
        <v/>
      </c>
    </row>
    <row r="59" spans="1:40" s="48" customFormat="1" ht="19.5">
      <c r="A59" s="47">
        <v>53</v>
      </c>
      <c r="B59" s="32" t="str">
        <f>IF(ข้อมูลนักศึกษา!C57=0,"",ข้อมูลนักศึกษา!C57)</f>
        <v/>
      </c>
      <c r="C59" s="58" t="str">
        <f>IF(ข้อมูลนักศึกษา!C57=0,"",VLOOKUP(B59,ข้อมูลนักศึกษา!C57:D127,2,FALSE))</f>
        <v/>
      </c>
      <c r="D59" s="32" t="str">
        <f t="array" ref="D59">IF(B59="","",จิตพิสัย!E59)</f>
        <v/>
      </c>
      <c r="E59" s="32" t="str">
        <f t="array" ref="E59">IF(B59="","",จิตพิสัย!F59)</f>
        <v/>
      </c>
      <c r="F59" s="32" t="str">
        <f>IF(B59="","",จิตพิสัย!G59)</f>
        <v/>
      </c>
      <c r="G59" s="32" t="str">
        <f t="array" ref="G59">IF(B59="","",จิตพิสัย!H59)</f>
        <v/>
      </c>
      <c r="H59" s="32" t="str">
        <f t="array" ref="H59">IF(B59="","",จิตพิสัย!I59)</f>
        <v/>
      </c>
      <c r="I59" s="32" t="str">
        <f t="array" ref="I59">IF(B59="","",จิตพิสัย!J59)</f>
        <v/>
      </c>
      <c r="J59" s="32" t="str">
        <f t="array" ref="J59">IF(B59="","",จิตพิสัย!K59)</f>
        <v/>
      </c>
      <c r="K59" s="32" t="str">
        <f t="array" ref="K59">IF(B59="","",จิตพิสัย!L59)</f>
        <v/>
      </c>
      <c r="L59" s="32" t="str">
        <f t="array" ref="L59">IF(B59="","",จิตพิสัย!M59)</f>
        <v/>
      </c>
      <c r="M59" s="32" t="str">
        <f t="array" ref="M59">IF(B59="","",จิตพิสัย!N59)</f>
        <v/>
      </c>
      <c r="N59" s="32" t="str">
        <f t="array" ref="N59">IF(B59="","",จิตพิสัย!O59)</f>
        <v/>
      </c>
      <c r="O59" s="32" t="str">
        <f t="array" ref="O59">IF(B59="","",จิตพิสัย!P59)</f>
        <v/>
      </c>
      <c r="P59" s="32" t="str">
        <f t="array" ref="P59">IF(B59="","",จิตพิสัย!Q59)</f>
        <v/>
      </c>
      <c r="Q59" s="32" t="str">
        <f t="array" ref="Q59">IF(B59="","",จิตพิสัย!R59)</f>
        <v/>
      </c>
      <c r="R59" s="32" t="str">
        <f t="array" ref="R59">IF(B59="","",จิตพิสัย!S59)</f>
        <v/>
      </c>
      <c r="S59" s="54" t="e">
        <f>ROUNDUP(IF(ข้อมูล!D10="เข้าเรียน",((IF(S4&gt;0,(COUNTIF(D59:R59, 1)*10)/(SUM(D6:R6)),0))-หักคะแนน!O56),((IF(S4&gt;0,IF(SUM(D59:R59)&gt;AN1,"10",((SUM(D59:R59)*10)/AN1)),"0"))-หักคะแนน!O56)),1)</f>
        <v>#VALUE!</v>
      </c>
      <c r="T59" s="13" t="str">
        <f>IF(B59="","",IF(T6&gt;0,((งาน1!K56*ข้อมูล!L3)/100),""))</f>
        <v/>
      </c>
      <c r="U59" s="13" t="str">
        <f>IF(B59="","",IF(U6&gt;0,((งาน2!K56*ข้อมูล!L4)/100),""))</f>
        <v/>
      </c>
      <c r="V59" s="13" t="str">
        <f>IF(B59="","",IF(V6&gt;0,((งาน3!K56*ข้อมูล!L5)/100),""))</f>
        <v/>
      </c>
      <c r="W59" s="13" t="str">
        <f>IF(B59="","",IF(W6&gt;0,((งาน4!K56*ข้อมูล!L6)/100),""))</f>
        <v/>
      </c>
      <c r="X59" s="13" t="str">
        <f>IF(B59="","",IF(X6&gt;0,((งาน5!K56*ข้อมูล!L7)/100),""))</f>
        <v/>
      </c>
      <c r="Y59" s="13" t="str">
        <f>IF(B59="","",IF(Y6&gt;0,((งาน6!K56*ข้อมูล!L8)/100),""))</f>
        <v/>
      </c>
      <c r="Z59" s="13" t="str">
        <f>IF(B59="","",IF(Z6&gt;0,((งาน7!K56*ข้อมูล!L9)/100),""))</f>
        <v/>
      </c>
      <c r="AA59" s="13" t="str">
        <f>IF(B59="","",IF(AA6&gt;0,((งาน8!K56*ข้อมูล!L10)/100),""))</f>
        <v/>
      </c>
      <c r="AB59" s="13" t="str">
        <f>IF(B59="","",IF(AB6&gt;0,((งาน9!K56*ข้อมูล!L11)/100),""))</f>
        <v/>
      </c>
      <c r="AC59" s="13" t="str">
        <f>IF(B59="","",IF(AC6&gt;0,((งาน10!K56*ข้อมูล!L12)/100),""))</f>
        <v/>
      </c>
      <c r="AD59" s="13" t="str">
        <f>IF(B59="","",IF(AD6&gt;0,((งาน11!K56*ข้อมูล!L13)/100),""))</f>
        <v/>
      </c>
      <c r="AE59" s="13" t="str">
        <f>IF(B59="","",IF(AE6&gt;0,((งาน12!K56*ข้อมูล!L14)/100),""))</f>
        <v/>
      </c>
      <c r="AF59" s="13" t="str">
        <f>IF(B59="","",IF(AF6&gt;0,((งาน13!K56*ข้อมูล!L15)/100),""))</f>
        <v/>
      </c>
      <c r="AG59" s="13" t="str">
        <f>IF(B59="","",IF(AG6&gt;0,((งาน14!K56*ข้อมูล!L16)/100),""))</f>
        <v/>
      </c>
      <c r="AH59" s="13" t="str">
        <f>IF(B59="","",IF(ข้อมูล!K17="Term Project",IF(AH6&gt;0,(('Term Project'!K56*ข้อมูล!L17)/100),""),IF(AH6&gt;0,((QUIZ!V56*แจ้งคะแนน!AH6)/100),"")))</f>
        <v/>
      </c>
      <c r="AI59" s="55" t="str">
        <f>IF(B59="","",ROUNDUP((SUM(T59:AH59)*AI4)/SUM(T6:AH6),1))</f>
        <v/>
      </c>
      <c r="AJ59" s="56"/>
      <c r="AK59" s="60" t="str">
        <f t="shared" si="2"/>
        <v/>
      </c>
      <c r="AL59" s="6" t="str">
        <f>IF(B59="","",Final!L56)</f>
        <v/>
      </c>
      <c r="AM59" s="57" t="str">
        <f t="shared" si="3"/>
        <v/>
      </c>
      <c r="AN59" s="57" t="str">
        <f t="array" ref="AN59">IF(B59="","",IF(COUNTA(C59)&lt;1,"0",IF(AL59="M","M",IF(AJ59="I","I",IF(AJ59="W","W",IF(AM59&lt;50,"F",IF(AM59&lt;=54.9,"D",IF(AM59&lt;=59.9,"D+",IF(AM59&lt;=69.9,"C",IF(AM59&lt;=74.9,"C+",IF(AM59&lt;=84.9,"B",IF(AM59&lt;=89.9,"B+",IF(AM59&gt;=90,"A")))))))))))))</f>
        <v/>
      </c>
    </row>
    <row r="60" spans="1:40" s="48" customFormat="1" ht="19.5">
      <c r="A60" s="47">
        <v>54</v>
      </c>
      <c r="B60" s="32" t="str">
        <f>IF(ข้อมูลนักศึกษา!C58=0,"",ข้อมูลนักศึกษา!C58)</f>
        <v/>
      </c>
      <c r="C60" s="58" t="str">
        <f>IF(ข้อมูลนักศึกษา!C58=0,"",VLOOKUP(B60,ข้อมูลนักศึกษา!C58:D128,2,FALSE))</f>
        <v/>
      </c>
      <c r="D60" s="32" t="str">
        <f t="array" ref="D60">IF(B60="","",จิตพิสัย!E60)</f>
        <v/>
      </c>
      <c r="E60" s="32" t="str">
        <f t="array" ref="E60">IF(B60="","",จิตพิสัย!F60)</f>
        <v/>
      </c>
      <c r="F60" s="32" t="str">
        <f>IF(B60="","",จิตพิสัย!G60)</f>
        <v/>
      </c>
      <c r="G60" s="32" t="str">
        <f t="array" ref="G60">IF(B60="","",จิตพิสัย!H60)</f>
        <v/>
      </c>
      <c r="H60" s="32" t="str">
        <f t="array" ref="H60">IF(B60="","",จิตพิสัย!I60)</f>
        <v/>
      </c>
      <c r="I60" s="32" t="str">
        <f t="array" ref="I60">IF(B60="","",จิตพิสัย!J60)</f>
        <v/>
      </c>
      <c r="J60" s="32" t="str">
        <f t="array" ref="J60">IF(B60="","",จิตพิสัย!K60)</f>
        <v/>
      </c>
      <c r="K60" s="32" t="str">
        <f t="array" ref="K60">IF(B60="","",จิตพิสัย!L60)</f>
        <v/>
      </c>
      <c r="L60" s="32" t="str">
        <f t="array" ref="L60">IF(B60="","",จิตพิสัย!M60)</f>
        <v/>
      </c>
      <c r="M60" s="32" t="str">
        <f t="array" ref="M60">IF(B60="","",จิตพิสัย!N60)</f>
        <v/>
      </c>
      <c r="N60" s="32" t="str">
        <f t="array" ref="N60">IF(B60="","",จิตพิสัย!O60)</f>
        <v/>
      </c>
      <c r="O60" s="32" t="str">
        <f t="array" ref="O60">IF(B60="","",จิตพิสัย!P60)</f>
        <v/>
      </c>
      <c r="P60" s="32" t="str">
        <f t="array" ref="P60">IF(B60="","",จิตพิสัย!Q60)</f>
        <v/>
      </c>
      <c r="Q60" s="32" t="str">
        <f t="array" ref="Q60">IF(B60="","",จิตพิสัย!R60)</f>
        <v/>
      </c>
      <c r="R60" s="32" t="str">
        <f t="array" ref="R60">IF(B60="","",จิตพิสัย!S60)</f>
        <v/>
      </c>
      <c r="S60" s="54" t="e">
        <f>ROUNDUP(IF(ข้อมูล!D10="เข้าเรียน",((IF(S4&gt;0,(COUNTIF(D60:R60, 1)*10)/(SUM(D6:R6)),0))-หักคะแนน!O57),((IF(S4&gt;0,IF(SUM(D60:R60)&gt;AN1,"10",((SUM(D60:R60)*10)/AN1)),"0"))-หักคะแนน!O57)),1)</f>
        <v>#VALUE!</v>
      </c>
      <c r="T60" s="13" t="str">
        <f>IF(B60="","",IF(T6&gt;0,((งาน1!K57*ข้อมูล!L3)/100),""))</f>
        <v/>
      </c>
      <c r="U60" s="13" t="str">
        <f>IF(B60="","",IF(U6&gt;0,((งาน2!K57*ข้อมูล!L4)/100),""))</f>
        <v/>
      </c>
      <c r="V60" s="13" t="str">
        <f>IF(B60="","",IF(V6&gt;0,((งาน3!K57*ข้อมูล!L5)/100),""))</f>
        <v/>
      </c>
      <c r="W60" s="13" t="str">
        <f>IF(B60="","",IF(W6&gt;0,((งาน4!K57*ข้อมูล!L6)/100),""))</f>
        <v/>
      </c>
      <c r="X60" s="13" t="str">
        <f>IF(B60="","",IF(X6&gt;0,((งาน5!K57*ข้อมูล!L7)/100),""))</f>
        <v/>
      </c>
      <c r="Y60" s="13" t="str">
        <f>IF(B60="","",IF(Y6&gt;0,((งาน6!K57*ข้อมูล!L8)/100),""))</f>
        <v/>
      </c>
      <c r="Z60" s="13" t="str">
        <f>IF(B60="","",IF(Z6&gt;0,((งาน7!K57*ข้อมูล!L9)/100),""))</f>
        <v/>
      </c>
      <c r="AA60" s="13" t="str">
        <f>IF(B60="","",IF(AA6&gt;0,((งาน8!K57*ข้อมูล!L10)/100),""))</f>
        <v/>
      </c>
      <c r="AB60" s="13" t="str">
        <f>IF(B60="","",IF(AB6&gt;0,((งาน9!K57*ข้อมูล!L11)/100),""))</f>
        <v/>
      </c>
      <c r="AC60" s="13" t="str">
        <f>IF(B60="","",IF(AC6&gt;0,((งาน10!K57*ข้อมูล!L12)/100),""))</f>
        <v/>
      </c>
      <c r="AD60" s="13" t="str">
        <f>IF(B60="","",IF(AD6&gt;0,((งาน11!K57*ข้อมูล!L13)/100),""))</f>
        <v/>
      </c>
      <c r="AE60" s="13" t="str">
        <f>IF(B60="","",IF(AE6&gt;0,((งาน12!K57*ข้อมูล!L14)/100),""))</f>
        <v/>
      </c>
      <c r="AF60" s="13" t="str">
        <f>IF(B60="","",IF(AF6&gt;0,((งาน13!K57*ข้อมูล!L15)/100),""))</f>
        <v/>
      </c>
      <c r="AG60" s="13" t="str">
        <f>IF(B60="","",IF(AG6&gt;0,((งาน14!K57*ข้อมูล!L16)/100),""))</f>
        <v/>
      </c>
      <c r="AH60" s="13" t="str">
        <f>IF(B60="","",IF(ข้อมูล!K17="Term Project",IF(AH6&gt;0,(('Term Project'!K57*ข้อมูล!L17)/100),""),IF(AH6&gt;0,((QUIZ!V57*แจ้งคะแนน!AH6)/100),"")))</f>
        <v/>
      </c>
      <c r="AI60" s="55" t="str">
        <f>IF(B60="","",ROUNDUP((SUM(T60:AH60)*AI4)/SUM(T6:AH6),1))</f>
        <v/>
      </c>
      <c r="AJ60" s="56"/>
      <c r="AK60" s="60" t="str">
        <f t="shared" si="2"/>
        <v/>
      </c>
      <c r="AL60" s="6" t="str">
        <f>IF(B60="","",Final!L57)</f>
        <v/>
      </c>
      <c r="AM60" s="57" t="str">
        <f t="shared" si="3"/>
        <v/>
      </c>
      <c r="AN60" s="57" t="str">
        <f t="array" ref="AN60">IF(B60="","",IF(COUNTA(C60)&lt;1,"0",IF(AL60="M","M",IF(AJ60="I","I",IF(AJ60="W","W",IF(AM60&lt;50,"F",IF(AM60&lt;=54.9,"D",IF(AM60&lt;=59.9,"D+",IF(AM60&lt;=69.9,"C",IF(AM60&lt;=74.9,"C+",IF(AM60&lt;=84.9,"B",IF(AM60&lt;=89.9,"B+",IF(AM60&gt;=90,"A")))))))))))))</f>
        <v/>
      </c>
    </row>
    <row r="61" spans="1:40" s="48" customFormat="1" ht="19.5">
      <c r="A61" s="47">
        <v>55</v>
      </c>
      <c r="B61" s="32" t="str">
        <f>IF(ข้อมูลนักศึกษา!C59=0,"",ข้อมูลนักศึกษา!C59)</f>
        <v/>
      </c>
      <c r="C61" s="58" t="str">
        <f>IF(ข้อมูลนักศึกษา!C59=0,"",VLOOKUP(B61,ข้อมูลนักศึกษา!C59:D129,2,FALSE))</f>
        <v/>
      </c>
      <c r="D61" s="32" t="str">
        <f t="array" ref="D61">IF(B61="","",จิตพิสัย!E61)</f>
        <v/>
      </c>
      <c r="E61" s="32" t="str">
        <f t="array" ref="E61">IF(B61="","",จิตพิสัย!F61)</f>
        <v/>
      </c>
      <c r="F61" s="32" t="str">
        <f>IF(B61="","",จิตพิสัย!G61)</f>
        <v/>
      </c>
      <c r="G61" s="32" t="str">
        <f t="array" ref="G61">IF(B61="","",จิตพิสัย!H61)</f>
        <v/>
      </c>
      <c r="H61" s="32" t="str">
        <f t="array" ref="H61">IF(B61="","",จิตพิสัย!I61)</f>
        <v/>
      </c>
      <c r="I61" s="32" t="str">
        <f t="array" ref="I61">IF(B61="","",จิตพิสัย!J61)</f>
        <v/>
      </c>
      <c r="J61" s="32" t="str">
        <f t="array" ref="J61">IF(B61="","",จิตพิสัย!K61)</f>
        <v/>
      </c>
      <c r="K61" s="32" t="str">
        <f t="array" ref="K61">IF(B61="","",จิตพิสัย!L61)</f>
        <v/>
      </c>
      <c r="L61" s="32" t="str">
        <f t="array" ref="L61">IF(B61="","",จิตพิสัย!M61)</f>
        <v/>
      </c>
      <c r="M61" s="32" t="str">
        <f t="array" ref="M61">IF(B61="","",จิตพิสัย!N61)</f>
        <v/>
      </c>
      <c r="N61" s="32" t="str">
        <f t="array" ref="N61">IF(B61="","",จิตพิสัย!O61)</f>
        <v/>
      </c>
      <c r="O61" s="32" t="str">
        <f t="array" ref="O61">IF(B61="","",จิตพิสัย!P61)</f>
        <v/>
      </c>
      <c r="P61" s="32" t="str">
        <f t="array" ref="P61">IF(B61="","",จิตพิสัย!Q61)</f>
        <v/>
      </c>
      <c r="Q61" s="32" t="str">
        <f t="array" ref="Q61">IF(B61="","",จิตพิสัย!R61)</f>
        <v/>
      </c>
      <c r="R61" s="32" t="str">
        <f t="array" ref="R61">IF(B61="","",จิตพิสัย!S61)</f>
        <v/>
      </c>
      <c r="S61" s="54" t="e">
        <f>ROUNDUP(IF(ข้อมูล!D10="เข้าเรียน",((IF(S4&gt;0,(COUNTIF(D61:R61, 1)*10)/(SUM(D6:R6)),0))-หักคะแนน!O58),((IF(S4&gt;0,IF(SUM(D61:R61)&gt;AN1,"10",((SUM(D61:R61)*10)/AN1)),"0"))-หักคะแนน!O58)),1)</f>
        <v>#VALUE!</v>
      </c>
      <c r="T61" s="13" t="str">
        <f>IF(B61="","",IF(T6&gt;0,((งาน1!K58*ข้อมูล!L3)/100),""))</f>
        <v/>
      </c>
      <c r="U61" s="13" t="str">
        <f>IF(B61="","",IF(U6&gt;0,((งาน2!K58*ข้อมูล!L4)/100),""))</f>
        <v/>
      </c>
      <c r="V61" s="13" t="str">
        <f>IF(B61="","",IF(V6&gt;0,((งาน3!K58*ข้อมูล!L5)/100),""))</f>
        <v/>
      </c>
      <c r="W61" s="13" t="str">
        <f>IF(B61="","",IF(W6&gt;0,((งาน4!K58*ข้อมูล!L6)/100),""))</f>
        <v/>
      </c>
      <c r="X61" s="13" t="str">
        <f>IF(B61="","",IF(X6&gt;0,((งาน5!K58*ข้อมูล!L7)/100),""))</f>
        <v/>
      </c>
      <c r="Y61" s="13" t="str">
        <f>IF(B61="","",IF(Y6&gt;0,((งาน6!K58*ข้อมูล!L8)/100),""))</f>
        <v/>
      </c>
      <c r="Z61" s="13" t="str">
        <f>IF(B61="","",IF(Z6&gt;0,((งาน7!K58*ข้อมูล!L9)/100),""))</f>
        <v/>
      </c>
      <c r="AA61" s="13" t="str">
        <f>IF(B61="","",IF(AA6&gt;0,((งาน8!K58*ข้อมูล!L10)/100),""))</f>
        <v/>
      </c>
      <c r="AB61" s="13" t="str">
        <f>IF(B61="","",IF(AB6&gt;0,((งาน9!K58*ข้อมูล!L11)/100),""))</f>
        <v/>
      </c>
      <c r="AC61" s="13" t="str">
        <f>IF(B61="","",IF(AC6&gt;0,((งาน10!K58*ข้อมูล!L12)/100),""))</f>
        <v/>
      </c>
      <c r="AD61" s="13" t="str">
        <f>IF(B61="","",IF(AD6&gt;0,((งาน11!K58*ข้อมูล!L13)/100),""))</f>
        <v/>
      </c>
      <c r="AE61" s="13" t="str">
        <f>IF(B61="","",IF(AE6&gt;0,((งาน12!K58*ข้อมูล!L14)/100),""))</f>
        <v/>
      </c>
      <c r="AF61" s="13" t="str">
        <f>IF(B61="","",IF(AF6&gt;0,((งาน13!K58*ข้อมูล!L15)/100),""))</f>
        <v/>
      </c>
      <c r="AG61" s="13" t="str">
        <f>IF(B61="","",IF(AG6&gt;0,((งาน14!K58*ข้อมูล!L16)/100),""))</f>
        <v/>
      </c>
      <c r="AH61" s="13" t="str">
        <f>IF(B61="","",IF(ข้อมูล!K17="Term Project",IF(AH6&gt;0,(('Term Project'!K58*ข้อมูล!L17)/100),""),IF(AH6&gt;0,((QUIZ!V58*แจ้งคะแนน!AH6)/100),"")))</f>
        <v/>
      </c>
      <c r="AI61" s="55" t="str">
        <f>IF(B61="","",ROUNDUP((SUM(T61:AH61)*AI4)/SUM(T6:AH6),1))</f>
        <v/>
      </c>
      <c r="AJ61" s="56"/>
      <c r="AK61" s="60" t="str">
        <f t="shared" si="2"/>
        <v/>
      </c>
      <c r="AL61" s="6" t="str">
        <f>IF(B61="","",Final!L58)</f>
        <v/>
      </c>
      <c r="AM61" s="57" t="str">
        <f t="shared" si="3"/>
        <v/>
      </c>
      <c r="AN61" s="57" t="str">
        <f t="array" ref="AN61">IF(B61="","",IF(COUNTA(C61)&lt;1,"0",IF(AL61="M","M",IF(AJ61="I","I",IF(AJ61="W","W",IF(AM61&lt;50,"F",IF(AM61&lt;=54.9,"D",IF(AM61&lt;=59.9,"D+",IF(AM61&lt;=69.9,"C",IF(AM61&lt;=74.9,"C+",IF(AM61&lt;=84.9,"B",IF(AM61&lt;=89.9,"B+",IF(AM61&gt;=90,"A")))))))))))))</f>
        <v/>
      </c>
    </row>
    <row r="62" spans="1:40" s="48" customFormat="1" ht="19.5">
      <c r="A62" s="47">
        <v>56</v>
      </c>
      <c r="B62" s="32" t="str">
        <f>IF(ข้อมูลนักศึกษา!C60=0,"",ข้อมูลนักศึกษา!C60)</f>
        <v/>
      </c>
      <c r="C62" s="58" t="str">
        <f>IF(ข้อมูลนักศึกษา!C60=0,"",VLOOKUP(B62,ข้อมูลนักศึกษา!C60:D130,2,FALSE))</f>
        <v/>
      </c>
      <c r="D62" s="32" t="str">
        <f t="array" ref="D62">IF(B62="","",จิตพิสัย!E62)</f>
        <v/>
      </c>
      <c r="E62" s="32" t="str">
        <f t="array" ref="E62">IF(B62="","",จิตพิสัย!F62)</f>
        <v/>
      </c>
      <c r="F62" s="32" t="str">
        <f>IF(B62="","",จิตพิสัย!G62)</f>
        <v/>
      </c>
      <c r="G62" s="32" t="str">
        <f t="array" ref="G62">IF(B62="","",จิตพิสัย!H62)</f>
        <v/>
      </c>
      <c r="H62" s="32" t="str">
        <f t="array" ref="H62">IF(B62="","",จิตพิสัย!I62)</f>
        <v/>
      </c>
      <c r="I62" s="32" t="str">
        <f t="array" ref="I62">IF(B62="","",จิตพิสัย!J62)</f>
        <v/>
      </c>
      <c r="J62" s="32" t="str">
        <f t="array" ref="J62">IF(B62="","",จิตพิสัย!K62)</f>
        <v/>
      </c>
      <c r="K62" s="32" t="str">
        <f t="array" ref="K62">IF(B62="","",จิตพิสัย!L62)</f>
        <v/>
      </c>
      <c r="L62" s="32" t="str">
        <f t="array" ref="L62">IF(B62="","",จิตพิสัย!M62)</f>
        <v/>
      </c>
      <c r="M62" s="32" t="str">
        <f t="array" ref="M62">IF(B62="","",จิตพิสัย!N62)</f>
        <v/>
      </c>
      <c r="N62" s="32" t="str">
        <f t="array" ref="N62">IF(B62="","",จิตพิสัย!O62)</f>
        <v/>
      </c>
      <c r="O62" s="32" t="str">
        <f t="array" ref="O62">IF(B62="","",จิตพิสัย!P62)</f>
        <v/>
      </c>
      <c r="P62" s="32" t="str">
        <f t="array" ref="P62">IF(B62="","",จิตพิสัย!Q62)</f>
        <v/>
      </c>
      <c r="Q62" s="32" t="str">
        <f t="array" ref="Q62">IF(B62="","",จิตพิสัย!R62)</f>
        <v/>
      </c>
      <c r="R62" s="32" t="str">
        <f t="array" ref="R62">IF(B62="","",จิตพิสัย!S62)</f>
        <v/>
      </c>
      <c r="S62" s="54" t="e">
        <f>ROUNDUP(IF(ข้อมูล!D10="เข้าเรียน",((IF(S4&gt;0,(COUNTIF(D62:R62, 1)*10)/(SUM(D6:R6)),0))-หักคะแนน!O59),((IF(S4&gt;0,IF(SUM(D62:R62)&gt;AN1,"10",((SUM(D62:R62)*10)/AN1)),"0"))-หักคะแนน!O59)),1)</f>
        <v>#VALUE!</v>
      </c>
      <c r="T62" s="13" t="str">
        <f>IF(B62="","",IF(T6&gt;0,((งาน1!K59*ข้อมูล!L3)/100),""))</f>
        <v/>
      </c>
      <c r="U62" s="13" t="str">
        <f>IF(B62="","",IF(U6&gt;0,((งาน2!K59*ข้อมูล!L4)/100),""))</f>
        <v/>
      </c>
      <c r="V62" s="13" t="str">
        <f>IF(B62="","",IF(V6&gt;0,((งาน3!K59*ข้อมูล!L5)/100),""))</f>
        <v/>
      </c>
      <c r="W62" s="13" t="str">
        <f>IF(B62="","",IF(W6&gt;0,((งาน4!K59*ข้อมูล!L6)/100),""))</f>
        <v/>
      </c>
      <c r="X62" s="13" t="str">
        <f>IF(B62="","",IF(X6&gt;0,((งาน5!K59*ข้อมูล!L7)/100),""))</f>
        <v/>
      </c>
      <c r="Y62" s="13" t="str">
        <f>IF(B62="","",IF(Y6&gt;0,((งาน6!K59*ข้อมูล!L8)/100),""))</f>
        <v/>
      </c>
      <c r="Z62" s="13" t="str">
        <f>IF(B62="","",IF(Z6&gt;0,((งาน7!K59*ข้อมูล!L9)/100),""))</f>
        <v/>
      </c>
      <c r="AA62" s="13" t="str">
        <f>IF(B62="","",IF(AA6&gt;0,((งาน8!K59*ข้อมูล!L10)/100),""))</f>
        <v/>
      </c>
      <c r="AB62" s="13" t="str">
        <f>IF(B62="","",IF(AB6&gt;0,((งาน9!K59*ข้อมูล!L11)/100),""))</f>
        <v/>
      </c>
      <c r="AC62" s="13" t="str">
        <f>IF(B62="","",IF(AC6&gt;0,((งาน10!K59*ข้อมูล!L12)/100),""))</f>
        <v/>
      </c>
      <c r="AD62" s="13" t="str">
        <f>IF(B62="","",IF(AD6&gt;0,((งาน11!K59*ข้อมูล!L13)/100),""))</f>
        <v/>
      </c>
      <c r="AE62" s="13" t="str">
        <f>IF(B62="","",IF(AE6&gt;0,((งาน12!K59*ข้อมูล!L14)/100),""))</f>
        <v/>
      </c>
      <c r="AF62" s="13" t="str">
        <f>IF(B62="","",IF(AF6&gt;0,((งาน13!K59*ข้อมูล!L15)/100),""))</f>
        <v/>
      </c>
      <c r="AG62" s="13" t="str">
        <f>IF(B62="","",IF(AG6&gt;0,((งาน14!K59*ข้อมูล!L16)/100),""))</f>
        <v/>
      </c>
      <c r="AH62" s="13" t="str">
        <f>IF(B62="","",IF(ข้อมูล!K17="Term Project",IF(AH6&gt;0,(('Term Project'!K59*ข้อมูล!L17)/100),""),IF(AH6&gt;0,((QUIZ!V59*แจ้งคะแนน!AH6)/100),"")))</f>
        <v/>
      </c>
      <c r="AI62" s="55" t="str">
        <f>IF(B62="","",ROUNDUP((SUM(T62:AH62)*AI4)/SUM(T6:AH6),1))</f>
        <v/>
      </c>
      <c r="AJ62" s="56"/>
      <c r="AK62" s="60" t="str">
        <f t="shared" si="2"/>
        <v/>
      </c>
      <c r="AL62" s="6" t="str">
        <f>IF(B62="","",Final!L59)</f>
        <v/>
      </c>
      <c r="AM62" s="57" t="str">
        <f t="shared" si="3"/>
        <v/>
      </c>
      <c r="AN62" s="57" t="str">
        <f t="array" ref="AN62">IF(B62="","",IF(COUNTA(C62)&lt;1,"0",IF(AL62="M","M",IF(AJ62="I","I",IF(AJ62="W","W",IF(AM62&lt;50,"F",IF(AM62&lt;=54.9,"D",IF(AM62&lt;=59.9,"D+",IF(AM62&lt;=69.9,"C",IF(AM62&lt;=74.9,"C+",IF(AM62&lt;=84.9,"B",IF(AM62&lt;=89.9,"B+",IF(AM62&gt;=90,"A")))))))))))))</f>
        <v/>
      </c>
    </row>
    <row r="63" spans="1:40" s="48" customFormat="1" ht="19.5">
      <c r="A63" s="47">
        <v>57</v>
      </c>
      <c r="B63" s="32" t="str">
        <f>IF(ข้อมูลนักศึกษา!C61=0,"",ข้อมูลนักศึกษา!C61)</f>
        <v/>
      </c>
      <c r="C63" s="58" t="str">
        <f>IF(ข้อมูลนักศึกษา!C61=0,"",VLOOKUP(B63,ข้อมูลนักศึกษา!C61:D131,2,FALSE))</f>
        <v/>
      </c>
      <c r="D63" s="32" t="str">
        <f t="array" ref="D63">IF(B63="","",จิตพิสัย!E63)</f>
        <v/>
      </c>
      <c r="E63" s="32" t="str">
        <f t="array" ref="E63">IF(B63="","",จิตพิสัย!F63)</f>
        <v/>
      </c>
      <c r="F63" s="32" t="str">
        <f>IF(B63="","",จิตพิสัย!G63)</f>
        <v/>
      </c>
      <c r="G63" s="32" t="str">
        <f t="array" ref="G63">IF(B63="","",จิตพิสัย!H63)</f>
        <v/>
      </c>
      <c r="H63" s="32" t="str">
        <f t="array" ref="H63">IF(B63="","",จิตพิสัย!I63)</f>
        <v/>
      </c>
      <c r="I63" s="32" t="str">
        <f t="array" ref="I63">IF(B63="","",จิตพิสัย!J63)</f>
        <v/>
      </c>
      <c r="J63" s="32" t="str">
        <f t="array" ref="J63">IF(B63="","",จิตพิสัย!K63)</f>
        <v/>
      </c>
      <c r="K63" s="32" t="str">
        <f t="array" ref="K63">IF(B63="","",จิตพิสัย!L63)</f>
        <v/>
      </c>
      <c r="L63" s="32" t="str">
        <f t="array" ref="L63">IF(B63="","",จิตพิสัย!M63)</f>
        <v/>
      </c>
      <c r="M63" s="32" t="str">
        <f t="array" ref="M63">IF(B63="","",จิตพิสัย!N63)</f>
        <v/>
      </c>
      <c r="N63" s="32" t="str">
        <f t="array" ref="N63">IF(B63="","",จิตพิสัย!O63)</f>
        <v/>
      </c>
      <c r="O63" s="32" t="str">
        <f t="array" ref="O63">IF(B63="","",จิตพิสัย!P63)</f>
        <v/>
      </c>
      <c r="P63" s="32" t="str">
        <f t="array" ref="P63">IF(B63="","",จิตพิสัย!Q63)</f>
        <v/>
      </c>
      <c r="Q63" s="32" t="str">
        <f t="array" ref="Q63">IF(B63="","",จิตพิสัย!R63)</f>
        <v/>
      </c>
      <c r="R63" s="32" t="str">
        <f t="array" ref="R63">IF(B63="","",จิตพิสัย!S63)</f>
        <v/>
      </c>
      <c r="S63" s="54" t="e">
        <f>ROUNDUP(IF(ข้อมูล!D10="เข้าเรียน",((IF(S4&gt;0,(COUNTIF(D63:R63, 1)*10)/(SUM(D6:R6)),0))-หักคะแนน!O60),((IF(S4&gt;0,IF(SUM(D63:R63)&gt;AN1,"10",((SUM(D63:R63)*10)/AN1)),"0"))-หักคะแนน!O60)),1)</f>
        <v>#VALUE!</v>
      </c>
      <c r="T63" s="13" t="str">
        <f>IF(B63="","",IF(T6&gt;0,((งาน1!K60*ข้อมูล!L3)/100),""))</f>
        <v/>
      </c>
      <c r="U63" s="13" t="str">
        <f>IF(B63="","",IF(U6&gt;0,((งาน2!K60*ข้อมูล!L4)/100),""))</f>
        <v/>
      </c>
      <c r="V63" s="13" t="str">
        <f>IF(B63="","",IF(V6&gt;0,((งาน3!K60*ข้อมูล!L5)/100),""))</f>
        <v/>
      </c>
      <c r="W63" s="13" t="str">
        <f>IF(B63="","",IF(W6&gt;0,((งาน4!K60*ข้อมูล!L6)/100),""))</f>
        <v/>
      </c>
      <c r="X63" s="13" t="str">
        <f>IF(B63="","",IF(X6&gt;0,((งาน5!K60*ข้อมูล!L7)/100),""))</f>
        <v/>
      </c>
      <c r="Y63" s="13" t="str">
        <f>IF(B63="","",IF(Y6&gt;0,((งาน6!K60*ข้อมูล!L8)/100),""))</f>
        <v/>
      </c>
      <c r="Z63" s="13" t="str">
        <f>IF(B63="","",IF(Z6&gt;0,((งาน7!K60*ข้อมูล!L9)/100),""))</f>
        <v/>
      </c>
      <c r="AA63" s="13" t="str">
        <f>IF(B63="","",IF(AA6&gt;0,((งาน8!K60*ข้อมูล!L10)/100),""))</f>
        <v/>
      </c>
      <c r="AB63" s="13" t="str">
        <f>IF(B63="","",IF(AB6&gt;0,((งาน9!K60*ข้อมูล!L11)/100),""))</f>
        <v/>
      </c>
      <c r="AC63" s="13" t="str">
        <f>IF(B63="","",IF(AC6&gt;0,((งาน10!K60*ข้อมูล!L12)/100),""))</f>
        <v/>
      </c>
      <c r="AD63" s="13" t="str">
        <f>IF(B63="","",IF(AD6&gt;0,((งาน11!K60*ข้อมูล!L13)/100),""))</f>
        <v/>
      </c>
      <c r="AE63" s="13" t="str">
        <f>IF(B63="","",IF(AE6&gt;0,((งาน12!K60*ข้อมูล!L14)/100),""))</f>
        <v/>
      </c>
      <c r="AF63" s="13" t="str">
        <f>IF(B63="","",IF(AF6&gt;0,((งาน13!K60*ข้อมูล!L15)/100),""))</f>
        <v/>
      </c>
      <c r="AG63" s="13" t="str">
        <f>IF(B63="","",IF(AG6&gt;0,((งาน14!K60*ข้อมูล!L16)/100),""))</f>
        <v/>
      </c>
      <c r="AH63" s="13" t="str">
        <f>IF(B63="","",IF(ข้อมูล!K17="Term Project",IF(AH6&gt;0,(('Term Project'!K60*ข้อมูล!L17)/100),""),IF(AH6&gt;0,((QUIZ!V60*แจ้งคะแนน!AH6)/100),"")))</f>
        <v/>
      </c>
      <c r="AI63" s="55" t="str">
        <f>IF(B63="","",ROUNDUP((SUM(T63:AH63)*AI4)/SUM(T6:AH6),1))</f>
        <v/>
      </c>
      <c r="AJ63" s="56"/>
      <c r="AK63" s="60" t="str">
        <f t="shared" si="2"/>
        <v/>
      </c>
      <c r="AL63" s="6" t="str">
        <f>IF(B63="","",Final!L60)</f>
        <v/>
      </c>
      <c r="AM63" s="57" t="str">
        <f t="shared" si="3"/>
        <v/>
      </c>
      <c r="AN63" s="57" t="str">
        <f t="array" ref="AN63">IF(B63="","",IF(COUNTA(C63)&lt;1,"0",IF(AL63="M","M",IF(AJ63="I","I",IF(AJ63="W","W",IF(AM63&lt;50,"F",IF(AM63&lt;=54.9,"D",IF(AM63&lt;=59.9,"D+",IF(AM63&lt;=69.9,"C",IF(AM63&lt;=74.9,"C+",IF(AM63&lt;=84.9,"B",IF(AM63&lt;=89.9,"B+",IF(AM63&gt;=90,"A")))))))))))))</f>
        <v/>
      </c>
    </row>
    <row r="64" spans="1:40" s="48" customFormat="1" ht="19.5">
      <c r="A64" s="47">
        <v>58</v>
      </c>
      <c r="B64" s="32" t="str">
        <f>IF(ข้อมูลนักศึกษา!C62=0,"",ข้อมูลนักศึกษา!C62)</f>
        <v/>
      </c>
      <c r="C64" s="58" t="str">
        <f>IF(ข้อมูลนักศึกษา!C62=0,"",VLOOKUP(B64,ข้อมูลนักศึกษา!C62:D132,2,FALSE))</f>
        <v/>
      </c>
      <c r="D64" s="32" t="str">
        <f t="array" ref="D64">IF(B64="","",จิตพิสัย!E64)</f>
        <v/>
      </c>
      <c r="E64" s="32" t="str">
        <f t="array" ref="E64">IF(B64="","",จิตพิสัย!F64)</f>
        <v/>
      </c>
      <c r="F64" s="32" t="str">
        <f>IF(B64="","",จิตพิสัย!G64)</f>
        <v/>
      </c>
      <c r="G64" s="32" t="str">
        <f t="array" ref="G64">IF(B64="","",จิตพิสัย!H64)</f>
        <v/>
      </c>
      <c r="H64" s="32" t="str">
        <f t="array" ref="H64">IF(B64="","",จิตพิสัย!I64)</f>
        <v/>
      </c>
      <c r="I64" s="32" t="str">
        <f t="array" ref="I64">IF(B64="","",จิตพิสัย!J64)</f>
        <v/>
      </c>
      <c r="J64" s="32" t="str">
        <f t="array" ref="J64">IF(B64="","",จิตพิสัย!K64)</f>
        <v/>
      </c>
      <c r="K64" s="32" t="str">
        <f t="array" ref="K64">IF(B64="","",จิตพิสัย!L64)</f>
        <v/>
      </c>
      <c r="L64" s="32" t="str">
        <f t="array" ref="L64">IF(B64="","",จิตพิสัย!M64)</f>
        <v/>
      </c>
      <c r="M64" s="32" t="str">
        <f t="array" ref="M64">IF(B64="","",จิตพิสัย!N64)</f>
        <v/>
      </c>
      <c r="N64" s="32" t="str">
        <f t="array" ref="N64">IF(B64="","",จิตพิสัย!O64)</f>
        <v/>
      </c>
      <c r="O64" s="32" t="str">
        <f t="array" ref="O64">IF(B64="","",จิตพิสัย!P64)</f>
        <v/>
      </c>
      <c r="P64" s="32" t="str">
        <f t="array" ref="P64">IF(B64="","",จิตพิสัย!Q64)</f>
        <v/>
      </c>
      <c r="Q64" s="32" t="str">
        <f t="array" ref="Q64">IF(B64="","",จิตพิสัย!R64)</f>
        <v/>
      </c>
      <c r="R64" s="32" t="str">
        <f t="array" ref="R64">IF(B64="","",จิตพิสัย!S64)</f>
        <v/>
      </c>
      <c r="S64" s="54" t="e">
        <f>ROUNDUP(IF(ข้อมูล!D10="เข้าเรียน",((IF(S4&gt;0,(COUNTIF(D64:R64, 1)*10)/(SUM(D6:R6)),0))-หักคะแนน!O61),((IF(S4&gt;0,IF(SUM(D64:R64)&gt;AN1,"10",((SUM(D64:R64)*10)/AN1)),"0"))-หักคะแนน!O61)),1)</f>
        <v>#VALUE!</v>
      </c>
      <c r="T64" s="13" t="str">
        <f>IF(B64="","",IF(T6&gt;0,((งาน1!K61*ข้อมูล!L3)/100),""))</f>
        <v/>
      </c>
      <c r="U64" s="13" t="str">
        <f>IF(B64="","",IF(U6&gt;0,((งาน2!K61*ข้อมูล!L4)/100),""))</f>
        <v/>
      </c>
      <c r="V64" s="13" t="str">
        <f>IF(B64="","",IF(V6&gt;0,((งาน3!K61*ข้อมูล!L5)/100),""))</f>
        <v/>
      </c>
      <c r="W64" s="13" t="str">
        <f>IF(B64="","",IF(W6&gt;0,((งาน4!K61*ข้อมูล!L6)/100),""))</f>
        <v/>
      </c>
      <c r="X64" s="13" t="str">
        <f>IF(B64="","",IF(X6&gt;0,((งาน5!K61*ข้อมูล!L7)/100),""))</f>
        <v/>
      </c>
      <c r="Y64" s="13" t="str">
        <f>IF(B64="","",IF(Y6&gt;0,((งาน6!K61*ข้อมูล!L8)/100),""))</f>
        <v/>
      </c>
      <c r="Z64" s="13" t="str">
        <f>IF(B64="","",IF(Z6&gt;0,((งาน7!K61*ข้อมูล!L9)/100),""))</f>
        <v/>
      </c>
      <c r="AA64" s="13" t="str">
        <f>IF(B64="","",IF(AA6&gt;0,((งาน8!K61*ข้อมูล!L10)/100),""))</f>
        <v/>
      </c>
      <c r="AB64" s="13" t="str">
        <f>IF(B64="","",IF(AB6&gt;0,((งาน9!K61*ข้อมูล!L11)/100),""))</f>
        <v/>
      </c>
      <c r="AC64" s="13" t="str">
        <f>IF(B64="","",IF(AC6&gt;0,((งาน10!K61*ข้อมูล!L12)/100),""))</f>
        <v/>
      </c>
      <c r="AD64" s="13" t="str">
        <f>IF(B64="","",IF(AD6&gt;0,((งาน11!K61*ข้อมูล!L13)/100),""))</f>
        <v/>
      </c>
      <c r="AE64" s="13" t="str">
        <f>IF(B64="","",IF(AE6&gt;0,((งาน12!K61*ข้อมูล!L14)/100),""))</f>
        <v/>
      </c>
      <c r="AF64" s="13" t="str">
        <f>IF(B64="","",IF(AF6&gt;0,((งาน13!K61*ข้อมูล!L15)/100),""))</f>
        <v/>
      </c>
      <c r="AG64" s="13" t="str">
        <f>IF(B64="","",IF(AG6&gt;0,((งาน14!K61*ข้อมูล!L16)/100),""))</f>
        <v/>
      </c>
      <c r="AH64" s="13" t="str">
        <f>IF(B64="","",IF(ข้อมูล!K17="Term Project",IF(AH6&gt;0,(('Term Project'!K61*ข้อมูล!L17)/100),""),IF(AH6&gt;0,((QUIZ!V61*แจ้งคะแนน!AH6)/100),"")))</f>
        <v/>
      </c>
      <c r="AI64" s="55" t="str">
        <f>IF(B64="","",ROUNDUP((SUM(T64:AH64)*AI4)/SUM(T6:AH6),1))</f>
        <v/>
      </c>
      <c r="AJ64" s="56"/>
      <c r="AK64" s="60" t="str">
        <f t="shared" si="2"/>
        <v/>
      </c>
      <c r="AL64" s="6" t="str">
        <f>IF(B64="","",Final!L61)</f>
        <v/>
      </c>
      <c r="AM64" s="57" t="str">
        <f t="shared" si="3"/>
        <v/>
      </c>
      <c r="AN64" s="57" t="str">
        <f t="array" ref="AN64">IF(B64="","",IF(COUNTA(C64)&lt;1,"0",IF(AL64="M","M",IF(AJ64="I","I",IF(AJ64="W","W",IF(AM64&lt;50,"F",IF(AM64&lt;=54.9,"D",IF(AM64&lt;=59.9,"D+",IF(AM64&lt;=69.9,"C",IF(AM64&lt;=74.9,"C+",IF(AM64&lt;=84.9,"B",IF(AM64&lt;=89.9,"B+",IF(AM64&gt;=90,"A")))))))))))))</f>
        <v/>
      </c>
    </row>
    <row r="65" spans="1:40" s="48" customFormat="1" ht="19.5">
      <c r="A65" s="47">
        <v>59</v>
      </c>
      <c r="B65" s="32" t="str">
        <f>IF(ข้อมูลนักศึกษา!C63=0,"",ข้อมูลนักศึกษา!C63)</f>
        <v/>
      </c>
      <c r="C65" s="58" t="str">
        <f>IF(ข้อมูลนักศึกษา!C63=0,"",VLOOKUP(B65,ข้อมูลนักศึกษา!C63:D133,2,FALSE))</f>
        <v/>
      </c>
      <c r="D65" s="32" t="str">
        <f t="array" ref="D65">IF(B65="","",จิตพิสัย!E65)</f>
        <v/>
      </c>
      <c r="E65" s="32" t="str">
        <f t="array" ref="E65">IF(B65="","",จิตพิสัย!F65)</f>
        <v/>
      </c>
      <c r="F65" s="32" t="str">
        <f>IF(B65="","",จิตพิสัย!G65)</f>
        <v/>
      </c>
      <c r="G65" s="32" t="str">
        <f t="array" ref="G65">IF(B65="","",จิตพิสัย!H65)</f>
        <v/>
      </c>
      <c r="H65" s="32" t="str">
        <f t="array" ref="H65">IF(B65="","",จิตพิสัย!I65)</f>
        <v/>
      </c>
      <c r="I65" s="32" t="str">
        <f t="array" ref="I65">IF(B65="","",จิตพิสัย!J65)</f>
        <v/>
      </c>
      <c r="J65" s="32" t="str">
        <f t="array" ref="J65">IF(B65="","",จิตพิสัย!K65)</f>
        <v/>
      </c>
      <c r="K65" s="32" t="str">
        <f t="array" ref="K65">IF(B65="","",จิตพิสัย!L65)</f>
        <v/>
      </c>
      <c r="L65" s="32" t="str">
        <f t="array" ref="L65">IF(B65="","",จิตพิสัย!M65)</f>
        <v/>
      </c>
      <c r="M65" s="32" t="str">
        <f t="array" ref="M65">IF(B65="","",จิตพิสัย!N65)</f>
        <v/>
      </c>
      <c r="N65" s="32" t="str">
        <f t="array" ref="N65">IF(B65="","",จิตพิสัย!O65)</f>
        <v/>
      </c>
      <c r="O65" s="32" t="str">
        <f t="array" ref="O65">IF(B65="","",จิตพิสัย!P65)</f>
        <v/>
      </c>
      <c r="P65" s="32" t="str">
        <f t="array" ref="P65">IF(B65="","",จิตพิสัย!Q65)</f>
        <v/>
      </c>
      <c r="Q65" s="32" t="str">
        <f t="array" ref="Q65">IF(B65="","",จิตพิสัย!R65)</f>
        <v/>
      </c>
      <c r="R65" s="32" t="str">
        <f t="array" ref="R65">IF(B65="","",จิตพิสัย!S65)</f>
        <v/>
      </c>
      <c r="S65" s="54" t="e">
        <f>ROUNDUP(IF(ข้อมูล!D10="เข้าเรียน",((IF(S4&gt;0,(COUNTIF(D65:R65, 1)*10)/(SUM(D6:R6)),0))-หักคะแนน!O62),((IF(S4&gt;0,IF(SUM(D65:R65)&gt;AN1,"10",((SUM(D65:R65)*10)/AN1)),"0"))-หักคะแนน!O62)),1)</f>
        <v>#VALUE!</v>
      </c>
      <c r="T65" s="13" t="str">
        <f>IF(B65="","",IF(T6&gt;0,((งาน1!K62*ข้อมูล!L3)/100),""))</f>
        <v/>
      </c>
      <c r="U65" s="13" t="str">
        <f>IF(B65="","",IF(U6&gt;0,((งาน2!K62*ข้อมูล!L4)/100),""))</f>
        <v/>
      </c>
      <c r="V65" s="13" t="str">
        <f>IF(B65="","",IF(V6&gt;0,((งาน3!K62*ข้อมูล!L5)/100),""))</f>
        <v/>
      </c>
      <c r="W65" s="13" t="str">
        <f>IF(B65="","",IF(W6&gt;0,((งาน4!K62*ข้อมูล!L6)/100),""))</f>
        <v/>
      </c>
      <c r="X65" s="13" t="str">
        <f>IF(B65="","",IF(X6&gt;0,((งาน5!K62*ข้อมูล!L7)/100),""))</f>
        <v/>
      </c>
      <c r="Y65" s="13" t="str">
        <f>IF(B65="","",IF(Y6&gt;0,((งาน6!K62*ข้อมูล!L8)/100),""))</f>
        <v/>
      </c>
      <c r="Z65" s="13" t="str">
        <f>IF(B65="","",IF(Z6&gt;0,((งาน7!K62*ข้อมูล!L9)/100),""))</f>
        <v/>
      </c>
      <c r="AA65" s="13" t="str">
        <f>IF(B65="","",IF(AA6&gt;0,((งาน8!K62*ข้อมูล!L10)/100),""))</f>
        <v/>
      </c>
      <c r="AB65" s="13" t="str">
        <f>IF(B65="","",IF(AB6&gt;0,((งาน9!K62*ข้อมูล!L11)/100),""))</f>
        <v/>
      </c>
      <c r="AC65" s="13" t="str">
        <f>IF(B65="","",IF(AC6&gt;0,((งาน10!K62*ข้อมูล!L12)/100),""))</f>
        <v/>
      </c>
      <c r="AD65" s="13" t="str">
        <f>IF(B65="","",IF(AD6&gt;0,((งาน11!K62*ข้อมูล!L13)/100),""))</f>
        <v/>
      </c>
      <c r="AE65" s="13" t="str">
        <f>IF(B65="","",IF(AE6&gt;0,((งาน12!K62*ข้อมูล!L14)/100),""))</f>
        <v/>
      </c>
      <c r="AF65" s="13" t="str">
        <f>IF(B65="","",IF(AF6&gt;0,((งาน13!K62*ข้อมูล!L15)/100),""))</f>
        <v/>
      </c>
      <c r="AG65" s="13" t="str">
        <f>IF(B65="","",IF(AG6&gt;0,((งาน14!K62*ข้อมูล!L16)/100),""))</f>
        <v/>
      </c>
      <c r="AH65" s="13" t="str">
        <f>IF(B65="","",IF(ข้อมูล!K17="Term Project",IF(AH6&gt;0,(('Term Project'!K62*ข้อมูล!L17)/100),""),IF(AH6&gt;0,((QUIZ!V62*แจ้งคะแนน!AH6)/100),"")))</f>
        <v/>
      </c>
      <c r="AI65" s="55" t="str">
        <f>IF(B65="","",ROUNDUP((SUM(T65:AH65)*AI4)/SUM(T6:AH6),1))</f>
        <v/>
      </c>
      <c r="AJ65" s="56"/>
      <c r="AK65" s="60" t="str">
        <f t="shared" si="2"/>
        <v/>
      </c>
      <c r="AL65" s="6" t="str">
        <f>IF(B65="","",Final!L62)</f>
        <v/>
      </c>
      <c r="AM65" s="57" t="str">
        <f t="shared" si="3"/>
        <v/>
      </c>
      <c r="AN65" s="57" t="str">
        <f t="array" ref="AN65">IF(B65="","",IF(COUNTA(C65)&lt;1,"0",IF(AL65="M","M",IF(AJ65="I","I",IF(AJ65="W","W",IF(AM65&lt;50,"F",IF(AM65&lt;=54.9,"D",IF(AM65&lt;=59.9,"D+",IF(AM65&lt;=69.9,"C",IF(AM65&lt;=74.9,"C+",IF(AM65&lt;=84.9,"B",IF(AM65&lt;=89.9,"B+",IF(AM65&gt;=90,"A")))))))))))))</f>
        <v/>
      </c>
    </row>
    <row r="66" spans="1:40" s="48" customFormat="1" ht="19.5">
      <c r="A66" s="47">
        <v>60</v>
      </c>
      <c r="B66" s="32" t="str">
        <f>IF(ข้อมูลนักศึกษา!C64=0,"",ข้อมูลนักศึกษา!C64)</f>
        <v/>
      </c>
      <c r="C66" s="58" t="str">
        <f>IF(ข้อมูลนักศึกษา!C64=0,"",VLOOKUP(B66,ข้อมูลนักศึกษา!C64:D134,2,FALSE))</f>
        <v/>
      </c>
      <c r="D66" s="32" t="str">
        <f t="array" ref="D66">IF(B66="","",จิตพิสัย!E66)</f>
        <v/>
      </c>
      <c r="E66" s="32" t="str">
        <f t="array" ref="E66">IF(B66="","",จิตพิสัย!F66)</f>
        <v/>
      </c>
      <c r="F66" s="32" t="str">
        <f>IF(B66="","",จิตพิสัย!G66)</f>
        <v/>
      </c>
      <c r="G66" s="32" t="str">
        <f t="array" ref="G66">IF(B66="","",จิตพิสัย!H66)</f>
        <v/>
      </c>
      <c r="H66" s="32" t="str">
        <f t="array" ref="H66">IF(B66="","",จิตพิสัย!I66)</f>
        <v/>
      </c>
      <c r="I66" s="32" t="str">
        <f t="array" ref="I66">IF(B66="","",จิตพิสัย!J66)</f>
        <v/>
      </c>
      <c r="J66" s="32" t="str">
        <f t="array" ref="J66">IF(B66="","",จิตพิสัย!K66)</f>
        <v/>
      </c>
      <c r="K66" s="32" t="str">
        <f t="array" ref="K66">IF(B66="","",จิตพิสัย!L66)</f>
        <v/>
      </c>
      <c r="L66" s="32" t="str">
        <f t="array" ref="L66">IF(B66="","",จิตพิสัย!M66)</f>
        <v/>
      </c>
      <c r="M66" s="32" t="str">
        <f t="array" ref="M66">IF(B66="","",จิตพิสัย!N66)</f>
        <v/>
      </c>
      <c r="N66" s="32" t="str">
        <f t="array" ref="N66">IF(B66="","",จิตพิสัย!O66)</f>
        <v/>
      </c>
      <c r="O66" s="32" t="str">
        <f t="array" ref="O66">IF(B66="","",จิตพิสัย!P66)</f>
        <v/>
      </c>
      <c r="P66" s="32" t="str">
        <f t="array" ref="P66">IF(B66="","",จิตพิสัย!Q66)</f>
        <v/>
      </c>
      <c r="Q66" s="32" t="str">
        <f t="array" ref="Q66">IF(B66="","",จิตพิสัย!R66)</f>
        <v/>
      </c>
      <c r="R66" s="32" t="str">
        <f t="array" ref="R66">IF(B66="","",จิตพิสัย!S66)</f>
        <v/>
      </c>
      <c r="S66" s="54" t="e">
        <f>ROUNDUP(IF(ข้อมูล!D10="เข้าเรียน",((IF(S4&gt;0,(COUNTIF(D66:R66, 1)*10)/(SUM(D6:R6)),0))-หักคะแนน!O63),((IF(S4&gt;0,IF(SUM(D66:R66)&gt;AN1,"10",((SUM(D66:R66)*10)/AN1)),"0"))-หักคะแนน!O63)),1)</f>
        <v>#VALUE!</v>
      </c>
      <c r="T66" s="13" t="str">
        <f>IF(B66="","",IF(T6&gt;0,((งาน1!K63*ข้อมูล!L3)/100),""))</f>
        <v/>
      </c>
      <c r="U66" s="13" t="str">
        <f>IF(B66="","",IF(U6&gt;0,((งาน2!K63*ข้อมูล!L4)/100),""))</f>
        <v/>
      </c>
      <c r="V66" s="13" t="str">
        <f>IF(B66="","",IF(V6&gt;0,((งาน3!K63*ข้อมูล!L5)/100),""))</f>
        <v/>
      </c>
      <c r="W66" s="13" t="str">
        <f>IF(B66="","",IF(W6&gt;0,((งาน4!K63*ข้อมูล!L6)/100),""))</f>
        <v/>
      </c>
      <c r="X66" s="13" t="str">
        <f>IF(B66="","",IF(X6&gt;0,((งาน5!K63*ข้อมูล!L7)/100),""))</f>
        <v/>
      </c>
      <c r="Y66" s="13" t="str">
        <f>IF(B66="","",IF(Y6&gt;0,((งาน6!K63*ข้อมูล!L8)/100),""))</f>
        <v/>
      </c>
      <c r="Z66" s="13" t="str">
        <f>IF(B66="","",IF(Z6&gt;0,((งาน7!K63*ข้อมูล!L9)/100),""))</f>
        <v/>
      </c>
      <c r="AA66" s="13" t="str">
        <f>IF(B66="","",IF(AA6&gt;0,((งาน8!K63*ข้อมูล!L10)/100),""))</f>
        <v/>
      </c>
      <c r="AB66" s="13" t="str">
        <f>IF(B66="","",IF(AB6&gt;0,((งาน9!K63*ข้อมูล!L11)/100),""))</f>
        <v/>
      </c>
      <c r="AC66" s="13" t="str">
        <f>IF(B66="","",IF(AC6&gt;0,((งาน10!K63*ข้อมูล!L12)/100),""))</f>
        <v/>
      </c>
      <c r="AD66" s="13" t="str">
        <f>IF(B66="","",IF(AD6&gt;0,((งาน11!K63*ข้อมูล!L13)/100),""))</f>
        <v/>
      </c>
      <c r="AE66" s="13" t="str">
        <f>IF(B66="","",IF(AE6&gt;0,((งาน12!K63*ข้อมูล!L14)/100),""))</f>
        <v/>
      </c>
      <c r="AF66" s="13" t="str">
        <f>IF(B66="","",IF(AF6&gt;0,((งาน13!K63*ข้อมูล!L15)/100),""))</f>
        <v/>
      </c>
      <c r="AG66" s="13" t="str">
        <f>IF(B66="","",IF(AG6&gt;0,((งาน14!K63*ข้อมูล!L16)/100),""))</f>
        <v/>
      </c>
      <c r="AH66" s="13" t="str">
        <f>IF(B66="","",IF(ข้อมูล!K17="Term Project",IF(AH6&gt;0,(('Term Project'!K63*ข้อมูล!L17)/100),""),IF(AH6&gt;0,((QUIZ!V63*แจ้งคะแนน!AH6)/100),"")))</f>
        <v/>
      </c>
      <c r="AI66" s="55" t="str">
        <f>IF(B66="","",ROUNDUP((SUM(T66:AH66)*AI4)/SUM(T6:AH6),1))</f>
        <v/>
      </c>
      <c r="AJ66" s="56"/>
      <c r="AK66" s="60" t="str">
        <f t="shared" si="2"/>
        <v/>
      </c>
      <c r="AL66" s="6" t="str">
        <f>IF(B66="","",Final!L63)</f>
        <v/>
      </c>
      <c r="AM66" s="57" t="str">
        <f t="shared" si="3"/>
        <v/>
      </c>
      <c r="AN66" s="57" t="str">
        <f t="array" ref="AN66">IF(B66="","",IF(COUNTA(C66)&lt;1,"0",IF(AL66="M","M",IF(AJ66="I","I",IF(AJ66="W","W",IF(AM66&lt;50,"F",IF(AM66&lt;=54.9,"D",IF(AM66&lt;=59.9,"D+",IF(AM66&lt;=69.9,"C",IF(AM66&lt;=74.9,"C+",IF(AM66&lt;=84.9,"B",IF(AM66&lt;=89.9,"B+",IF(AM66&gt;=90,"A")))))))))))))</f>
        <v/>
      </c>
    </row>
    <row r="67" spans="1:40" s="48" customFormat="1" ht="19.5">
      <c r="A67" s="47">
        <v>61</v>
      </c>
      <c r="B67" s="32" t="str">
        <f>IF(ข้อมูลนักศึกษา!C65=0,"",ข้อมูลนักศึกษา!C65)</f>
        <v/>
      </c>
      <c r="C67" s="58" t="str">
        <f>IF(ข้อมูลนักศึกษา!C65=0,"",VLOOKUP(B67,ข้อมูลนักศึกษา!C65:D135,2,FALSE))</f>
        <v/>
      </c>
      <c r="D67" s="32" t="str">
        <f t="array" ref="D67">IF(B67="","",จิตพิสัย!E67)</f>
        <v/>
      </c>
      <c r="E67" s="32" t="str">
        <f t="array" ref="E67">IF(B67="","",จิตพิสัย!F67)</f>
        <v/>
      </c>
      <c r="F67" s="32" t="str">
        <f>IF(B67="","",จิตพิสัย!G67)</f>
        <v/>
      </c>
      <c r="G67" s="32" t="str">
        <f t="array" ref="G67">IF(B67="","",จิตพิสัย!H67)</f>
        <v/>
      </c>
      <c r="H67" s="32" t="str">
        <f t="array" ref="H67">IF(B67="","",จิตพิสัย!I67)</f>
        <v/>
      </c>
      <c r="I67" s="32" t="str">
        <f t="array" ref="I67">IF(B67="","",จิตพิสัย!J67)</f>
        <v/>
      </c>
      <c r="J67" s="32" t="str">
        <f t="array" ref="J67">IF(B67="","",จิตพิสัย!K67)</f>
        <v/>
      </c>
      <c r="K67" s="32" t="str">
        <f t="array" ref="K67">IF(B67="","",จิตพิสัย!L67)</f>
        <v/>
      </c>
      <c r="L67" s="32" t="str">
        <f t="array" ref="L67">IF(B67="","",จิตพิสัย!M67)</f>
        <v/>
      </c>
      <c r="M67" s="32" t="str">
        <f t="array" ref="M67">IF(B67="","",จิตพิสัย!N67)</f>
        <v/>
      </c>
      <c r="N67" s="32" t="str">
        <f t="array" ref="N67">IF(B67="","",จิตพิสัย!O67)</f>
        <v/>
      </c>
      <c r="O67" s="32" t="str">
        <f t="array" ref="O67">IF(B67="","",จิตพิสัย!P67)</f>
        <v/>
      </c>
      <c r="P67" s="32" t="str">
        <f t="array" ref="P67">IF(B67="","",จิตพิสัย!Q67)</f>
        <v/>
      </c>
      <c r="Q67" s="32" t="str">
        <f t="array" ref="Q67">IF(B67="","",จิตพิสัย!R67)</f>
        <v/>
      </c>
      <c r="R67" s="32" t="str">
        <f t="array" ref="R67">IF(B67="","",จิตพิสัย!S67)</f>
        <v/>
      </c>
      <c r="S67" s="54" t="e">
        <f>ROUNDUP(IF(ข้อมูล!D10="เข้าเรียน",((IF(S4&gt;0,(COUNTIF(D67:R67, 1)*10)/(SUM(D6:R6)),0))-หักคะแนน!O64),((IF(S4&gt;0,IF(SUM(D67:R67)&gt;AN1,"10",((SUM(D67:R67)*10)/AN1)),"0"))-หักคะแนน!O64)),1)</f>
        <v>#VALUE!</v>
      </c>
      <c r="T67" s="13" t="str">
        <f>IF(B67="","",IF(T6&gt;0,((งาน1!K64*ข้อมูล!L3)/100),""))</f>
        <v/>
      </c>
      <c r="U67" s="13" t="str">
        <f>IF(B67="","",IF(U6&gt;0,((งาน2!K64*ข้อมูล!L4)/100),""))</f>
        <v/>
      </c>
      <c r="V67" s="13" t="str">
        <f>IF(B67="","",IF(V6&gt;0,((งาน3!K64*ข้อมูล!L5)/100),""))</f>
        <v/>
      </c>
      <c r="W67" s="13" t="str">
        <f>IF(B67="","",IF(W6&gt;0,((งาน4!K64*ข้อมูล!L6)/100),""))</f>
        <v/>
      </c>
      <c r="X67" s="13" t="str">
        <f>IF(B67="","",IF(X6&gt;0,((งาน5!K64*ข้อมูล!L7)/100),""))</f>
        <v/>
      </c>
      <c r="Y67" s="13" t="str">
        <f>IF(B67="","",IF(Y6&gt;0,((งาน6!K64*ข้อมูล!L8)/100),""))</f>
        <v/>
      </c>
      <c r="Z67" s="13" t="str">
        <f>IF(B67="","",IF(Z6&gt;0,((งาน7!K64*ข้อมูล!L9)/100),""))</f>
        <v/>
      </c>
      <c r="AA67" s="13" t="str">
        <f>IF(B67="","",IF(AA6&gt;0,((งาน8!K64*ข้อมูล!L10)/100),""))</f>
        <v/>
      </c>
      <c r="AB67" s="13" t="str">
        <f>IF(B67="","",IF(AB6&gt;0,((งาน9!K64*ข้อมูล!L11)/100),""))</f>
        <v/>
      </c>
      <c r="AC67" s="13" t="str">
        <f>IF(B67="","",IF(AC6&gt;0,((งาน10!K64*ข้อมูล!L12)/100),""))</f>
        <v/>
      </c>
      <c r="AD67" s="13" t="str">
        <f>IF(B67="","",IF(AD6&gt;0,((งาน11!K64*ข้อมูล!L13)/100),""))</f>
        <v/>
      </c>
      <c r="AE67" s="13" t="str">
        <f>IF(B67="","",IF(AE6&gt;0,((งาน12!K64*ข้อมูล!L14)/100),""))</f>
        <v/>
      </c>
      <c r="AF67" s="13" t="str">
        <f>IF(B67="","",IF(AF6&gt;0,((งาน13!K64*ข้อมูล!L15)/100),""))</f>
        <v/>
      </c>
      <c r="AG67" s="13" t="str">
        <f>IF(B67="","",IF(AG6&gt;0,((งาน14!K64*ข้อมูล!L16)/100),""))</f>
        <v/>
      </c>
      <c r="AH67" s="13" t="str">
        <f>IF(B67="","",IF(ข้อมูล!K17="Term Project",IF(AH6&gt;0,(('Term Project'!K64*ข้อมูล!L17)/100),""),IF(AH6&gt;0,((QUIZ!V64*แจ้งคะแนน!AH6)/100),"")))</f>
        <v/>
      </c>
      <c r="AI67" s="55" t="str">
        <f>IF(B67="","",ROUNDUP((SUM(T67:AH67)*AI4)/SUM(T6:AH6),1))</f>
        <v/>
      </c>
      <c r="AJ67" s="56"/>
      <c r="AK67" s="60" t="str">
        <f t="shared" si="2"/>
        <v/>
      </c>
      <c r="AL67" s="6" t="str">
        <f>IF(B67="","",Final!L64)</f>
        <v/>
      </c>
      <c r="AM67" s="57" t="str">
        <f t="shared" si="3"/>
        <v/>
      </c>
      <c r="AN67" s="57" t="str">
        <f t="array" ref="AN67">IF(B67="","",IF(COUNTA(C67)&lt;1,"0",IF(AL67="M","M",IF(AJ67="I","I",IF(AJ67="W","W",IF(AM67&lt;50,"F",IF(AM67&lt;=54.9,"D",IF(AM67&lt;=59.9,"D+",IF(AM67&lt;=69.9,"C",IF(AM67&lt;=74.9,"C+",IF(AM67&lt;=84.9,"B",IF(AM67&lt;=89.9,"B+",IF(AM67&gt;=90,"A")))))))))))))</f>
        <v/>
      </c>
    </row>
    <row r="68" spans="1:40" s="48" customFormat="1" ht="19.5">
      <c r="A68" s="47">
        <v>62</v>
      </c>
      <c r="B68" s="32" t="str">
        <f>IF(ข้อมูลนักศึกษา!C66=0,"",ข้อมูลนักศึกษา!C66)</f>
        <v/>
      </c>
      <c r="C68" s="58" t="str">
        <f>IF(ข้อมูลนักศึกษา!C66=0,"",VLOOKUP(B68,ข้อมูลนักศึกษา!C66:D136,2,FALSE))</f>
        <v/>
      </c>
      <c r="D68" s="32" t="str">
        <f t="array" ref="D68">IF(B68="","",จิตพิสัย!E68)</f>
        <v/>
      </c>
      <c r="E68" s="32" t="str">
        <f t="array" ref="E68">IF(B68="","",จิตพิสัย!F68)</f>
        <v/>
      </c>
      <c r="F68" s="32" t="str">
        <f>IF(B68="","",จิตพิสัย!G68)</f>
        <v/>
      </c>
      <c r="G68" s="32" t="str">
        <f t="array" ref="G68">IF(B68="","",จิตพิสัย!H68)</f>
        <v/>
      </c>
      <c r="H68" s="32" t="str">
        <f t="array" ref="H68">IF(B68="","",จิตพิสัย!I68)</f>
        <v/>
      </c>
      <c r="I68" s="32" t="str">
        <f t="array" ref="I68">IF(B68="","",จิตพิสัย!J68)</f>
        <v/>
      </c>
      <c r="J68" s="32" t="str">
        <f t="array" ref="J68">IF(B68="","",จิตพิสัย!K68)</f>
        <v/>
      </c>
      <c r="K68" s="32" t="str">
        <f t="array" ref="K68">IF(B68="","",จิตพิสัย!L68)</f>
        <v/>
      </c>
      <c r="L68" s="32" t="str">
        <f t="array" ref="L68">IF(B68="","",จิตพิสัย!M68)</f>
        <v/>
      </c>
      <c r="M68" s="32" t="str">
        <f t="array" ref="M68">IF(B68="","",จิตพิสัย!N68)</f>
        <v/>
      </c>
      <c r="N68" s="32" t="str">
        <f t="array" ref="N68">IF(B68="","",จิตพิสัย!O68)</f>
        <v/>
      </c>
      <c r="O68" s="32" t="str">
        <f t="array" ref="O68">IF(B68="","",จิตพิสัย!P68)</f>
        <v/>
      </c>
      <c r="P68" s="32" t="str">
        <f t="array" ref="P68">IF(B68="","",จิตพิสัย!Q68)</f>
        <v/>
      </c>
      <c r="Q68" s="32" t="str">
        <f t="array" ref="Q68">IF(B68="","",จิตพิสัย!R68)</f>
        <v/>
      </c>
      <c r="R68" s="32" t="str">
        <f t="array" ref="R68">IF(B68="","",จิตพิสัย!S68)</f>
        <v/>
      </c>
      <c r="S68" s="54" t="e">
        <f>ROUNDUP(IF(ข้อมูล!D10="เข้าเรียน",((IF(S4&gt;0,(COUNTIF(D68:R68, 1)*10)/(SUM(D6:R6)),0))-หักคะแนน!O65),((IF(S4&gt;0,IF(SUM(D68:R68)&gt;AN1,"10",((SUM(D68:R68)*10)/AN1)),"0"))-หักคะแนน!O65)),1)</f>
        <v>#VALUE!</v>
      </c>
      <c r="T68" s="13" t="str">
        <f>IF(B68="","",IF(T6&gt;0,((งาน1!K65*ข้อมูล!L3)/100),""))</f>
        <v/>
      </c>
      <c r="U68" s="13" t="str">
        <f>IF(B68="","",IF(U6&gt;0,((งาน2!K65*ข้อมูล!L4)/100),""))</f>
        <v/>
      </c>
      <c r="V68" s="13" t="str">
        <f>IF(B68="","",IF(V6&gt;0,((งาน3!K65*ข้อมูล!L5)/100),""))</f>
        <v/>
      </c>
      <c r="W68" s="13" t="str">
        <f>IF(B68="","",IF(W6&gt;0,((งาน4!K65*ข้อมูล!L6)/100),""))</f>
        <v/>
      </c>
      <c r="X68" s="13" t="str">
        <f>IF(B68="","",IF(X6&gt;0,((งาน5!K65*ข้อมูล!L7)/100),""))</f>
        <v/>
      </c>
      <c r="Y68" s="13" t="str">
        <f>IF(B68="","",IF(Y6&gt;0,((งาน6!K65*ข้อมูล!L8)/100),""))</f>
        <v/>
      </c>
      <c r="Z68" s="13" t="str">
        <f>IF(B68="","",IF(Z6&gt;0,((งาน7!K65*ข้อมูล!L9)/100),""))</f>
        <v/>
      </c>
      <c r="AA68" s="13" t="str">
        <f>IF(B68="","",IF(AA6&gt;0,((งาน8!K65*ข้อมูล!L10)/100),""))</f>
        <v/>
      </c>
      <c r="AB68" s="13" t="str">
        <f>IF(B68="","",IF(AB6&gt;0,((งาน9!K65*ข้อมูล!L11)/100),""))</f>
        <v/>
      </c>
      <c r="AC68" s="13" t="str">
        <f>IF(B68="","",IF(AC6&gt;0,((งาน10!K65*ข้อมูล!L12)/100),""))</f>
        <v/>
      </c>
      <c r="AD68" s="13" t="str">
        <f>IF(B68="","",IF(AD6&gt;0,((งาน11!K65*ข้อมูล!L13)/100),""))</f>
        <v/>
      </c>
      <c r="AE68" s="13" t="str">
        <f>IF(B68="","",IF(AE6&gt;0,((งาน12!K65*ข้อมูล!L14)/100),""))</f>
        <v/>
      </c>
      <c r="AF68" s="13" t="str">
        <f>IF(B68="","",IF(AF6&gt;0,((งาน13!K65*ข้อมูล!L15)/100),""))</f>
        <v/>
      </c>
      <c r="AG68" s="13" t="str">
        <f>IF(B68="","",IF(AG6&gt;0,((งาน14!K65*ข้อมูล!L16)/100),""))</f>
        <v/>
      </c>
      <c r="AH68" s="13" t="str">
        <f>IF(B68="","",IF(ข้อมูล!K17="Term Project",IF(AH6&gt;0,(('Term Project'!K65*ข้อมูล!L17)/100),""),IF(AH6&gt;0,((QUIZ!V65*แจ้งคะแนน!AH6)/100),"")))</f>
        <v/>
      </c>
      <c r="AI68" s="55" t="str">
        <f>IF(B68="","",ROUNDUP((SUM(T68:AH68)*AI4)/SUM(T6:AH6),1))</f>
        <v/>
      </c>
      <c r="AJ68" s="56"/>
      <c r="AK68" s="60" t="str">
        <f t="shared" si="2"/>
        <v/>
      </c>
      <c r="AL68" s="6" t="str">
        <f>IF(B68="","",Final!L65)</f>
        <v/>
      </c>
      <c r="AM68" s="57" t="str">
        <f t="shared" si="3"/>
        <v/>
      </c>
      <c r="AN68" s="57" t="str">
        <f t="array" ref="AN68">IF(B68="","",IF(COUNTA(C68)&lt;1,"0",IF(AL68="M","M",IF(AJ68="I","I",IF(AJ68="W","W",IF(AM68&lt;50,"F",IF(AM68&lt;=54.9,"D",IF(AM68&lt;=59.9,"D+",IF(AM68&lt;=69.9,"C",IF(AM68&lt;=74.9,"C+",IF(AM68&lt;=84.9,"B",IF(AM68&lt;=89.9,"B+",IF(AM68&gt;=90,"A")))))))))))))</f>
        <v/>
      </c>
    </row>
    <row r="69" spans="1:40" s="48" customFormat="1" ht="19.5">
      <c r="A69" s="47">
        <v>63</v>
      </c>
      <c r="B69" s="32" t="str">
        <f>IF(ข้อมูลนักศึกษา!C67=0,"",ข้อมูลนักศึกษา!C67)</f>
        <v/>
      </c>
      <c r="C69" s="58" t="str">
        <f>IF(ข้อมูลนักศึกษา!C67=0,"",VLOOKUP(B69,ข้อมูลนักศึกษา!C67:D137,2,FALSE))</f>
        <v/>
      </c>
      <c r="D69" s="32" t="str">
        <f t="array" ref="D69">IF(B69="","",จิตพิสัย!E69)</f>
        <v/>
      </c>
      <c r="E69" s="32" t="str">
        <f t="array" ref="E69">IF(B69="","",จิตพิสัย!F69)</f>
        <v/>
      </c>
      <c r="F69" s="32" t="str">
        <f>IF(B69="","",จิตพิสัย!G69)</f>
        <v/>
      </c>
      <c r="G69" s="32" t="str">
        <f t="array" ref="G69">IF(B69="","",จิตพิสัย!H69)</f>
        <v/>
      </c>
      <c r="H69" s="32" t="str">
        <f t="array" ref="H69">IF(B69="","",จิตพิสัย!I69)</f>
        <v/>
      </c>
      <c r="I69" s="32" t="str">
        <f t="array" ref="I69">IF(B69="","",จิตพิสัย!J69)</f>
        <v/>
      </c>
      <c r="J69" s="32" t="str">
        <f t="array" ref="J69">IF(B69="","",จิตพิสัย!K69)</f>
        <v/>
      </c>
      <c r="K69" s="32" t="str">
        <f t="array" ref="K69">IF(B69="","",จิตพิสัย!L69)</f>
        <v/>
      </c>
      <c r="L69" s="32" t="str">
        <f t="array" ref="L69">IF(B69="","",จิตพิสัย!M69)</f>
        <v/>
      </c>
      <c r="M69" s="32" t="str">
        <f t="array" ref="M69">IF(B69="","",จิตพิสัย!N69)</f>
        <v/>
      </c>
      <c r="N69" s="32" t="str">
        <f t="array" ref="N69">IF(B69="","",จิตพิสัย!O69)</f>
        <v/>
      </c>
      <c r="O69" s="32" t="str">
        <f t="array" ref="O69">IF(B69="","",จิตพิสัย!P69)</f>
        <v/>
      </c>
      <c r="P69" s="32" t="str">
        <f t="array" ref="P69">IF(B69="","",จิตพิสัย!Q69)</f>
        <v/>
      </c>
      <c r="Q69" s="32" t="str">
        <f t="array" ref="Q69">IF(B69="","",จิตพิสัย!R69)</f>
        <v/>
      </c>
      <c r="R69" s="32" t="str">
        <f t="array" ref="R69">IF(B69="","",จิตพิสัย!S69)</f>
        <v/>
      </c>
      <c r="S69" s="54" t="e">
        <f>ROUNDUP(IF(ข้อมูล!D10="เข้าเรียน",((IF(S4&gt;0,(COUNTIF(D69:R69, 1)*10)/(SUM(D6:R6)),0))-หักคะแนน!O66),((IF(S4&gt;0,IF(SUM(D69:R69)&gt;AN1,"10",((SUM(D69:R69)*10)/AN1)),"0"))-หักคะแนน!O66)),1)</f>
        <v>#VALUE!</v>
      </c>
      <c r="T69" s="13" t="str">
        <f>IF(B69="","",IF(T6&gt;0,((งาน1!K66*ข้อมูล!L3)/100),""))</f>
        <v/>
      </c>
      <c r="U69" s="13" t="str">
        <f>IF(B69="","",IF(U6&gt;0,((งาน2!K66*ข้อมูล!L4)/100),""))</f>
        <v/>
      </c>
      <c r="V69" s="13" t="str">
        <f>IF(B69="","",IF(V6&gt;0,((งาน3!K66*ข้อมูล!L5)/100),""))</f>
        <v/>
      </c>
      <c r="W69" s="13" t="str">
        <f>IF(B69="","",IF(W6&gt;0,((งาน4!K66*ข้อมูล!L6)/100),""))</f>
        <v/>
      </c>
      <c r="X69" s="13" t="str">
        <f>IF(B69="","",IF(X6&gt;0,((งาน5!K66*ข้อมูล!L7)/100),""))</f>
        <v/>
      </c>
      <c r="Y69" s="13" t="str">
        <f>IF(B69="","",IF(Y6&gt;0,((งาน6!K66*ข้อมูล!L8)/100),""))</f>
        <v/>
      </c>
      <c r="Z69" s="13" t="str">
        <f>IF(B69="","",IF(Z6&gt;0,((งาน7!K66*ข้อมูล!L9)/100),""))</f>
        <v/>
      </c>
      <c r="AA69" s="13" t="str">
        <f>IF(B69="","",IF(AA6&gt;0,((งาน8!K66*ข้อมูล!L10)/100),""))</f>
        <v/>
      </c>
      <c r="AB69" s="13" t="str">
        <f>IF(B69="","",IF(AB6&gt;0,((งาน9!K66*ข้อมูล!L11)/100),""))</f>
        <v/>
      </c>
      <c r="AC69" s="13" t="str">
        <f>IF(B69="","",IF(AC6&gt;0,((งาน10!K66*ข้อมูล!L12)/100),""))</f>
        <v/>
      </c>
      <c r="AD69" s="13" t="str">
        <f>IF(B69="","",IF(AD6&gt;0,((งาน11!K66*ข้อมูล!L13)/100),""))</f>
        <v/>
      </c>
      <c r="AE69" s="13" t="str">
        <f>IF(B69="","",IF(AE6&gt;0,((งาน12!K66*ข้อมูล!L14)/100),""))</f>
        <v/>
      </c>
      <c r="AF69" s="13" t="str">
        <f>IF(B69="","",IF(AF6&gt;0,((งาน13!K66*ข้อมูล!L15)/100),""))</f>
        <v/>
      </c>
      <c r="AG69" s="13" t="str">
        <f>IF(B69="","",IF(AG6&gt;0,((งาน14!K66*ข้อมูล!L16)/100),""))</f>
        <v/>
      </c>
      <c r="AH69" s="13" t="str">
        <f>IF(B69="","",IF(ข้อมูล!K17="Term Project",IF(AH6&gt;0,(('Term Project'!K66*ข้อมูล!L17)/100),""),IF(AH6&gt;0,((QUIZ!V66*แจ้งคะแนน!AH6)/100),"")))</f>
        <v/>
      </c>
      <c r="AI69" s="55" t="str">
        <f>IF(B69="","",ROUNDUP((SUM(T69:AH69)*AI4)/SUM(T6:AH6),1))</f>
        <v/>
      </c>
      <c r="AJ69" s="56"/>
      <c r="AK69" s="60" t="str">
        <f t="shared" si="2"/>
        <v/>
      </c>
      <c r="AL69" s="6" t="str">
        <f>IF(B69="","",Final!L66)</f>
        <v/>
      </c>
      <c r="AM69" s="57" t="str">
        <f t="shared" si="3"/>
        <v/>
      </c>
      <c r="AN69" s="57" t="str">
        <f t="array" ref="AN69">IF(B69="","",IF(COUNTA(C69)&lt;1,"0",IF(AL69="M","M",IF(AJ69="I","I",IF(AJ69="W","W",IF(AM69&lt;50,"F",IF(AM69&lt;=54.9,"D",IF(AM69&lt;=59.9,"D+",IF(AM69&lt;=69.9,"C",IF(AM69&lt;=74.9,"C+",IF(AM69&lt;=84.9,"B",IF(AM69&lt;=89.9,"B+",IF(AM69&gt;=90,"A")))))))))))))</f>
        <v/>
      </c>
    </row>
    <row r="70" spans="1:40" s="48" customFormat="1" ht="19.5">
      <c r="A70" s="47">
        <v>64</v>
      </c>
      <c r="B70" s="32" t="str">
        <f>IF(ข้อมูลนักศึกษา!C68=0,"",ข้อมูลนักศึกษา!C68)</f>
        <v/>
      </c>
      <c r="C70" s="58" t="str">
        <f>IF(ข้อมูลนักศึกษา!C68=0,"",VLOOKUP(B70,ข้อมูลนักศึกษา!C68:D138,2,FALSE))</f>
        <v/>
      </c>
      <c r="D70" s="32" t="str">
        <f t="array" ref="D70">IF(B70="","",จิตพิสัย!E70)</f>
        <v/>
      </c>
      <c r="E70" s="32" t="str">
        <f t="array" ref="E70">IF(B70="","",จิตพิสัย!F70)</f>
        <v/>
      </c>
      <c r="F70" s="32" t="str">
        <f>IF(B70="","",จิตพิสัย!G70)</f>
        <v/>
      </c>
      <c r="G70" s="32" t="str">
        <f t="array" ref="G70">IF(B70="","",จิตพิสัย!H70)</f>
        <v/>
      </c>
      <c r="H70" s="32" t="str">
        <f t="array" ref="H70">IF(B70="","",จิตพิสัย!I70)</f>
        <v/>
      </c>
      <c r="I70" s="32" t="str">
        <f t="array" ref="I70">IF(B70="","",จิตพิสัย!J70)</f>
        <v/>
      </c>
      <c r="J70" s="32" t="str">
        <f t="array" ref="J70">IF(B70="","",จิตพิสัย!K70)</f>
        <v/>
      </c>
      <c r="K70" s="32" t="str">
        <f t="array" ref="K70">IF(B70="","",จิตพิสัย!L70)</f>
        <v/>
      </c>
      <c r="L70" s="32" t="str">
        <f t="array" ref="L70">IF(B70="","",จิตพิสัย!M70)</f>
        <v/>
      </c>
      <c r="M70" s="32" t="str">
        <f t="array" ref="M70">IF(B70="","",จิตพิสัย!N70)</f>
        <v/>
      </c>
      <c r="N70" s="32" t="str">
        <f t="array" ref="N70">IF(B70="","",จิตพิสัย!O70)</f>
        <v/>
      </c>
      <c r="O70" s="32" t="str">
        <f t="array" ref="O70">IF(B70="","",จิตพิสัย!P70)</f>
        <v/>
      </c>
      <c r="P70" s="32" t="str">
        <f t="array" ref="P70">IF(B70="","",จิตพิสัย!Q70)</f>
        <v/>
      </c>
      <c r="Q70" s="32" t="str">
        <f t="array" ref="Q70">IF(B70="","",จิตพิสัย!R70)</f>
        <v/>
      </c>
      <c r="R70" s="32" t="str">
        <f t="array" ref="R70">IF(B70="","",จิตพิสัย!S70)</f>
        <v/>
      </c>
      <c r="S70" s="54" t="e">
        <f>ROUNDUP(IF(ข้อมูล!D10="เข้าเรียน",((IF(S4&gt;0,(COUNTIF(D70:R70, 1)*10)/(SUM(D6:R6)),0))-หักคะแนน!O67),((IF(S4&gt;0,IF(SUM(D70:R70)&gt;AN1,"10",((SUM(D70:R70)*10)/AN1)),"0"))-หักคะแนน!O67)),1)</f>
        <v>#VALUE!</v>
      </c>
      <c r="T70" s="13" t="str">
        <f>IF(B70="","",IF(T6&gt;0,((งาน1!K67*ข้อมูล!L3)/100),""))</f>
        <v/>
      </c>
      <c r="U70" s="13" t="str">
        <f>IF(B70="","",IF(U6&gt;0,((งาน2!K67*ข้อมูล!L4)/100),""))</f>
        <v/>
      </c>
      <c r="V70" s="13" t="str">
        <f>IF(B70="","",IF(V6&gt;0,((งาน3!K67*ข้อมูล!L5)/100),""))</f>
        <v/>
      </c>
      <c r="W70" s="13" t="str">
        <f>IF(B70="","",IF(W6&gt;0,((งาน4!K67*ข้อมูล!L6)/100),""))</f>
        <v/>
      </c>
      <c r="X70" s="13" t="str">
        <f>IF(B70="","",IF(X6&gt;0,((งาน5!K67*ข้อมูล!L7)/100),""))</f>
        <v/>
      </c>
      <c r="Y70" s="13" t="str">
        <f>IF(B70="","",IF(Y6&gt;0,((งาน6!K67*ข้อมูล!L8)/100),""))</f>
        <v/>
      </c>
      <c r="Z70" s="13" t="str">
        <f>IF(B70="","",IF(Z6&gt;0,((งาน7!K67*ข้อมูล!L9)/100),""))</f>
        <v/>
      </c>
      <c r="AA70" s="13" t="str">
        <f>IF(B70="","",IF(AA6&gt;0,((งาน8!K67*ข้อมูล!L10)/100),""))</f>
        <v/>
      </c>
      <c r="AB70" s="13" t="str">
        <f>IF(B70="","",IF(AB6&gt;0,((งาน9!K67*ข้อมูล!L11)/100),""))</f>
        <v/>
      </c>
      <c r="AC70" s="13" t="str">
        <f>IF(B70="","",IF(AC6&gt;0,((งาน10!K67*ข้อมูล!L12)/100),""))</f>
        <v/>
      </c>
      <c r="AD70" s="13" t="str">
        <f>IF(B70="","",IF(AD6&gt;0,((งาน11!K67*ข้อมูล!L13)/100),""))</f>
        <v/>
      </c>
      <c r="AE70" s="13" t="str">
        <f>IF(B70="","",IF(AE6&gt;0,((งาน12!K67*ข้อมูล!L14)/100),""))</f>
        <v/>
      </c>
      <c r="AF70" s="13" t="str">
        <f>IF(B70="","",IF(AF6&gt;0,((งาน13!K67*ข้อมูล!L15)/100),""))</f>
        <v/>
      </c>
      <c r="AG70" s="13" t="str">
        <f>IF(B70="","",IF(AG6&gt;0,((งาน14!K67*ข้อมูล!L16)/100),""))</f>
        <v/>
      </c>
      <c r="AH70" s="13" t="str">
        <f>IF(B70="","",IF(ข้อมูล!K17="Term Project",IF(AH6&gt;0,(('Term Project'!K67*ข้อมูล!L17)/100),""),IF(AH6&gt;0,((QUIZ!V67*แจ้งคะแนน!AH6)/100),"")))</f>
        <v/>
      </c>
      <c r="AI70" s="55" t="str">
        <f>IF(B70="","",ROUNDUP((SUM(T70:AH70)*AI4)/SUM(T6:AH6),1))</f>
        <v/>
      </c>
      <c r="AJ70" s="56"/>
      <c r="AK70" s="60" t="str">
        <f t="shared" si="2"/>
        <v/>
      </c>
      <c r="AL70" s="6" t="str">
        <f>IF(B70="","",Final!L67)</f>
        <v/>
      </c>
      <c r="AM70" s="57" t="str">
        <f t="shared" si="3"/>
        <v/>
      </c>
      <c r="AN70" s="57" t="str">
        <f t="array" ref="AN70">IF(B70="","",IF(COUNTA(C70)&lt;1,"0",IF(AL70="M","M",IF(AJ70="I","I",IF(AJ70="W","W",IF(AM70&lt;50,"F",IF(AM70&lt;=54.9,"D",IF(AM70&lt;=59.9,"D+",IF(AM70&lt;=69.9,"C",IF(AM70&lt;=74.9,"C+",IF(AM70&lt;=84.9,"B",IF(AM70&lt;=89.9,"B+",IF(AM70&gt;=90,"A")))))))))))))</f>
        <v/>
      </c>
    </row>
    <row r="71" spans="1:40" s="48" customFormat="1" ht="19.5">
      <c r="A71" s="47">
        <v>65</v>
      </c>
      <c r="B71" s="32" t="str">
        <f>IF(ข้อมูลนักศึกษา!C69=0,"",ข้อมูลนักศึกษา!C69)</f>
        <v/>
      </c>
      <c r="C71" s="58" t="str">
        <f>IF(ข้อมูลนักศึกษา!C69=0,"",VLOOKUP(B71,ข้อมูลนักศึกษา!C69:D139,2,FALSE))</f>
        <v/>
      </c>
      <c r="D71" s="32" t="str">
        <f t="array" ref="D71">IF(B71="","",จิตพิสัย!E71)</f>
        <v/>
      </c>
      <c r="E71" s="32" t="str">
        <f t="array" ref="E71">IF(B71="","",จิตพิสัย!F71)</f>
        <v/>
      </c>
      <c r="F71" s="32" t="str">
        <f>IF(B71="","",จิตพิสัย!G71)</f>
        <v/>
      </c>
      <c r="G71" s="32" t="str">
        <f t="array" ref="G71">IF(B71="","",จิตพิสัย!H71)</f>
        <v/>
      </c>
      <c r="H71" s="32" t="str">
        <f t="array" ref="H71">IF(B71="","",จิตพิสัย!I71)</f>
        <v/>
      </c>
      <c r="I71" s="32" t="str">
        <f t="array" ref="I71">IF(B71="","",จิตพิสัย!J71)</f>
        <v/>
      </c>
      <c r="J71" s="32" t="str">
        <f t="array" ref="J71">IF(B71="","",จิตพิสัย!K71)</f>
        <v/>
      </c>
      <c r="K71" s="32" t="str">
        <f t="array" ref="K71">IF(B71="","",จิตพิสัย!L71)</f>
        <v/>
      </c>
      <c r="L71" s="32" t="str">
        <f t="array" ref="L71">IF(B71="","",จิตพิสัย!M71)</f>
        <v/>
      </c>
      <c r="M71" s="32" t="str">
        <f t="array" ref="M71">IF(B71="","",จิตพิสัย!N71)</f>
        <v/>
      </c>
      <c r="N71" s="32" t="str">
        <f t="array" ref="N71">IF(B71="","",จิตพิสัย!O71)</f>
        <v/>
      </c>
      <c r="O71" s="32" t="str">
        <f t="array" ref="O71">IF(B71="","",จิตพิสัย!P71)</f>
        <v/>
      </c>
      <c r="P71" s="32" t="str">
        <f t="array" ref="P71">IF(B71="","",จิตพิสัย!Q71)</f>
        <v/>
      </c>
      <c r="Q71" s="32" t="str">
        <f t="array" ref="Q71">IF(B71="","",จิตพิสัย!R71)</f>
        <v/>
      </c>
      <c r="R71" s="32" t="str">
        <f t="array" ref="R71">IF(B71="","",จิตพิสัย!S71)</f>
        <v/>
      </c>
      <c r="S71" s="54" t="e">
        <f>ROUNDUP(IF(ข้อมูล!D10="เข้าเรียน",((IF(S4&gt;0,(COUNTIF(D71:R71, 1)*10)/(SUM(D6:R6)),0))-หักคะแนน!O68),((IF(S4&gt;0,IF(SUM(D71:R71)&gt;AN1,"10",((SUM(D71:R71)*10)/AN1)),"0"))-หักคะแนน!O68)),1)</f>
        <v>#VALUE!</v>
      </c>
      <c r="T71" s="13" t="str">
        <f>IF(B71="","",IF(T6&gt;0,((งาน1!K68*ข้อมูล!L3)/100),""))</f>
        <v/>
      </c>
      <c r="U71" s="13" t="str">
        <f>IF(B71="","",IF(U6&gt;0,((งาน2!K68*ข้อมูล!L4)/100),""))</f>
        <v/>
      </c>
      <c r="V71" s="13" t="str">
        <f>IF(B71="","",IF(V6&gt;0,((งาน3!K68*ข้อมูล!L5)/100),""))</f>
        <v/>
      </c>
      <c r="W71" s="13" t="str">
        <f>IF(B71="","",IF(W6&gt;0,((งาน4!K68*ข้อมูล!L6)/100),""))</f>
        <v/>
      </c>
      <c r="X71" s="13" t="str">
        <f>IF(B71="","",IF(X6&gt;0,((งาน5!K68*ข้อมูล!L7)/100),""))</f>
        <v/>
      </c>
      <c r="Y71" s="13" t="str">
        <f>IF(B71="","",IF(Y6&gt;0,((งาน6!K68*ข้อมูล!L8)/100),""))</f>
        <v/>
      </c>
      <c r="Z71" s="13" t="str">
        <f>IF(B71="","",IF(Z6&gt;0,((งาน7!K68*ข้อมูล!L9)/100),""))</f>
        <v/>
      </c>
      <c r="AA71" s="13" t="str">
        <f>IF(B71="","",IF(AA6&gt;0,((งาน8!K68*ข้อมูล!L10)/100),""))</f>
        <v/>
      </c>
      <c r="AB71" s="13" t="str">
        <f>IF(B71="","",IF(AB6&gt;0,((งาน9!K68*ข้อมูล!L11)/100),""))</f>
        <v/>
      </c>
      <c r="AC71" s="13" t="str">
        <f>IF(B71="","",IF(AC6&gt;0,((งาน10!K68*ข้อมูล!L12)/100),""))</f>
        <v/>
      </c>
      <c r="AD71" s="13" t="str">
        <f>IF(B71="","",IF(AD6&gt;0,((งาน11!K68*ข้อมูล!L13)/100),""))</f>
        <v/>
      </c>
      <c r="AE71" s="13" t="str">
        <f>IF(B71="","",IF(AE6&gt;0,((งาน12!K68*ข้อมูล!L14)/100),""))</f>
        <v/>
      </c>
      <c r="AF71" s="13" t="str">
        <f>IF(B71="","",IF(AF6&gt;0,((งาน13!K68*ข้อมูล!L15)/100),""))</f>
        <v/>
      </c>
      <c r="AG71" s="13" t="str">
        <f>IF(B71="","",IF(AG6&gt;0,((งาน14!K68*ข้อมูล!L16)/100),""))</f>
        <v/>
      </c>
      <c r="AH71" s="13" t="str">
        <f>IF(B71="","",IF(ข้อมูล!K17="Term Project",IF(AH6&gt;0,(('Term Project'!K68*ข้อมูล!L17)/100),""),IF(AH6&gt;0,((QUIZ!V68*แจ้งคะแนน!AH6)/100),"")))</f>
        <v/>
      </c>
      <c r="AI71" s="55" t="str">
        <f>IF(B71="","",ROUNDUP((SUM(T71:AH71)*AI4)/SUM(T6:AH6),1))</f>
        <v/>
      </c>
      <c r="AJ71" s="56"/>
      <c r="AK71" s="60" t="str">
        <f t="shared" ref="AK71:AK77" si="4">IF(B71="","",ROUNDUP((S71+AI71),1))</f>
        <v/>
      </c>
      <c r="AL71" s="6" t="str">
        <f>IF(B71="","",Final!L68)</f>
        <v/>
      </c>
      <c r="AM71" s="57" t="str">
        <f t="shared" ref="AM71:AM77" si="5">IF(B71="","",ROUNDUP((AK71+AL71),1))</f>
        <v/>
      </c>
      <c r="AN71" s="57" t="str">
        <f t="array" ref="AN71">IF(B71="","",IF(COUNTA(C71)&lt;1,"0",IF(AL71="M","M",IF(AJ71="I","I",IF(AJ71="W","W",IF(AM71&lt;50,"F",IF(AM71&lt;=54.9,"D",IF(AM71&lt;=59.9,"D+",IF(AM71&lt;=69.9,"C",IF(AM71&lt;=74.9,"C+",IF(AM71&lt;=84.9,"B",IF(AM71&lt;=89.9,"B+",IF(AM71&gt;=90,"A")))))))))))))</f>
        <v/>
      </c>
    </row>
    <row r="72" spans="1:40" s="48" customFormat="1" ht="19.5">
      <c r="A72" s="47">
        <v>66</v>
      </c>
      <c r="B72" s="32" t="str">
        <f>IF(ข้อมูลนักศึกษา!C70=0,"",ข้อมูลนักศึกษา!C70)</f>
        <v/>
      </c>
      <c r="C72" s="58" t="str">
        <f>IF(ข้อมูลนักศึกษา!C70=0,"",VLOOKUP(B72,ข้อมูลนักศึกษา!C70:D140,2,FALSE))</f>
        <v/>
      </c>
      <c r="D72" s="32" t="str">
        <f t="array" ref="D72">IF(B72="","",จิตพิสัย!E72)</f>
        <v/>
      </c>
      <c r="E72" s="32" t="str">
        <f t="array" ref="E72">IF(B72="","",จิตพิสัย!F72)</f>
        <v/>
      </c>
      <c r="F72" s="32" t="str">
        <f>IF(B72="","",จิตพิสัย!G72)</f>
        <v/>
      </c>
      <c r="G72" s="32" t="str">
        <f t="array" ref="G72">IF(B72="","",จิตพิสัย!H72)</f>
        <v/>
      </c>
      <c r="H72" s="32" t="str">
        <f t="array" ref="H72">IF(B72="","",จิตพิสัย!I72)</f>
        <v/>
      </c>
      <c r="I72" s="32" t="str">
        <f t="array" ref="I72">IF(B72="","",จิตพิสัย!J72)</f>
        <v/>
      </c>
      <c r="J72" s="32" t="str">
        <f t="array" ref="J72">IF(B72="","",จิตพิสัย!K72)</f>
        <v/>
      </c>
      <c r="K72" s="32" t="str">
        <f t="array" ref="K72">IF(B72="","",จิตพิสัย!L72)</f>
        <v/>
      </c>
      <c r="L72" s="32" t="str">
        <f t="array" ref="L72">IF(B72="","",จิตพิสัย!M72)</f>
        <v/>
      </c>
      <c r="M72" s="32" t="str">
        <f t="array" ref="M72">IF(B72="","",จิตพิสัย!N72)</f>
        <v/>
      </c>
      <c r="N72" s="32" t="str">
        <f t="array" ref="N72">IF(B72="","",จิตพิสัย!O72)</f>
        <v/>
      </c>
      <c r="O72" s="32" t="str">
        <f t="array" ref="O72">IF(B72="","",จิตพิสัย!P72)</f>
        <v/>
      </c>
      <c r="P72" s="32" t="str">
        <f t="array" ref="P72">IF(B72="","",จิตพิสัย!Q72)</f>
        <v/>
      </c>
      <c r="Q72" s="32" t="str">
        <f t="array" ref="Q72">IF(B72="","",จิตพิสัย!R72)</f>
        <v/>
      </c>
      <c r="R72" s="32" t="str">
        <f t="array" ref="R72">IF(B72="","",จิตพิสัย!S72)</f>
        <v/>
      </c>
      <c r="S72" s="54" t="e">
        <f>ROUNDUP(IF(ข้อมูล!D10="เข้าเรียน",((IF(S4&gt;0,(COUNTIF(D72:R72, 1)*10)/(SUM(D6:R6)),0))-หักคะแนน!O69),((IF(S4&gt;0,IF(SUM(D72:R72)&gt;AN1,"10",((SUM(D72:R72)*10)/AN1)),"0"))-หักคะแนน!O69)),1)</f>
        <v>#VALUE!</v>
      </c>
      <c r="T72" s="13" t="str">
        <f>IF(B72="","",IF(T6&gt;0,((งาน1!K69*ข้อมูล!L3)/100),""))</f>
        <v/>
      </c>
      <c r="U72" s="13" t="str">
        <f>IF(B72="","",IF(U6&gt;0,((งาน2!K69*ข้อมูล!L4)/100),""))</f>
        <v/>
      </c>
      <c r="V72" s="13" t="str">
        <f>IF(B72="","",IF(V6&gt;0,((งาน3!K69*ข้อมูล!L5)/100),""))</f>
        <v/>
      </c>
      <c r="W72" s="13" t="str">
        <f>IF(B72="","",IF(W6&gt;0,((งาน4!K69*ข้อมูล!L6)/100),""))</f>
        <v/>
      </c>
      <c r="X72" s="13" t="str">
        <f>IF(B72="","",IF(X6&gt;0,((งาน5!K69*ข้อมูล!L7)/100),""))</f>
        <v/>
      </c>
      <c r="Y72" s="13" t="str">
        <f>IF(B72="","",IF(Y6&gt;0,((งาน6!K69*ข้อมูล!L8)/100),""))</f>
        <v/>
      </c>
      <c r="Z72" s="13" t="str">
        <f>IF(B72="","",IF(Z6&gt;0,((งาน7!K69*ข้อมูล!L9)/100),""))</f>
        <v/>
      </c>
      <c r="AA72" s="13" t="str">
        <f>IF(B72="","",IF(AA6&gt;0,((งาน8!K69*ข้อมูล!L10)/100),""))</f>
        <v/>
      </c>
      <c r="AB72" s="13" t="str">
        <f>IF(B72="","",IF(AB6&gt;0,((งาน9!K69*ข้อมูล!L11)/100),""))</f>
        <v/>
      </c>
      <c r="AC72" s="13" t="str">
        <f>IF(B72="","",IF(AC6&gt;0,((งาน10!K69*ข้อมูล!L12)/100),""))</f>
        <v/>
      </c>
      <c r="AD72" s="13" t="str">
        <f>IF(B72="","",IF(AD6&gt;0,((งาน11!K69*ข้อมูล!L13)/100),""))</f>
        <v/>
      </c>
      <c r="AE72" s="13" t="str">
        <f>IF(B72="","",IF(AE6&gt;0,((งาน12!K69*ข้อมูล!L14)/100),""))</f>
        <v/>
      </c>
      <c r="AF72" s="13" t="str">
        <f>IF(B72="","",IF(AF6&gt;0,((งาน13!K69*ข้อมูล!L15)/100),""))</f>
        <v/>
      </c>
      <c r="AG72" s="13" t="str">
        <f>IF(B72="","",IF(AG6&gt;0,((งาน14!K69*ข้อมูล!L16)/100),""))</f>
        <v/>
      </c>
      <c r="AH72" s="13" t="str">
        <f>IF(B72="","",IF(ข้อมูล!K17="Term Project",IF(AH6&gt;0,(('Term Project'!K69*ข้อมูล!L17)/100),""),IF(AH6&gt;0,((QUIZ!V69*แจ้งคะแนน!AH6)/100),"")))</f>
        <v/>
      </c>
      <c r="AI72" s="55" t="str">
        <f>IF(B72="","",ROUNDUP((SUM(T72:AH72)*AI4)/SUM(T6:AH6),1))</f>
        <v/>
      </c>
      <c r="AJ72" s="56"/>
      <c r="AK72" s="60" t="str">
        <f t="shared" si="4"/>
        <v/>
      </c>
      <c r="AL72" s="6" t="str">
        <f>IF(B72="","",Final!L69)</f>
        <v/>
      </c>
      <c r="AM72" s="57" t="str">
        <f t="shared" si="5"/>
        <v/>
      </c>
      <c r="AN72" s="57" t="str">
        <f t="array" ref="AN72">IF(B72="","",IF(COUNTA(C72)&lt;1,"0",IF(AL72="M","M",IF(AJ72="I","I",IF(AJ72="W","W",IF(AM72&lt;50,"F",IF(AM72&lt;=54.9,"D",IF(AM72&lt;=59.9,"D+",IF(AM72&lt;=69.9,"C",IF(AM72&lt;=74.9,"C+",IF(AM72&lt;=84.9,"B",IF(AM72&lt;=89.9,"B+",IF(AM72&gt;=90,"A")))))))))))))</f>
        <v/>
      </c>
    </row>
    <row r="73" spans="1:40" s="48" customFormat="1" ht="19.5">
      <c r="A73" s="47">
        <v>67</v>
      </c>
      <c r="B73" s="32" t="str">
        <f>IF(ข้อมูลนักศึกษา!C71=0,"",ข้อมูลนักศึกษา!C71)</f>
        <v/>
      </c>
      <c r="C73" s="58" t="str">
        <f>IF(ข้อมูลนักศึกษา!C71=0,"",VLOOKUP(B73,ข้อมูลนักศึกษา!C71:D141,2,FALSE))</f>
        <v/>
      </c>
      <c r="D73" s="32" t="str">
        <f t="array" ref="D73">IF(B73="","",จิตพิสัย!E73)</f>
        <v/>
      </c>
      <c r="E73" s="32" t="str">
        <f t="array" ref="E73">IF(B73="","",จิตพิสัย!F73)</f>
        <v/>
      </c>
      <c r="F73" s="32" t="str">
        <f>IF(B73="","",จิตพิสัย!G73)</f>
        <v/>
      </c>
      <c r="G73" s="32" t="str">
        <f t="array" ref="G73">IF(B73="","",จิตพิสัย!H73)</f>
        <v/>
      </c>
      <c r="H73" s="32" t="str">
        <f t="array" ref="H73">IF(B73="","",จิตพิสัย!I73)</f>
        <v/>
      </c>
      <c r="I73" s="32" t="str">
        <f t="array" ref="I73">IF(B73="","",จิตพิสัย!J73)</f>
        <v/>
      </c>
      <c r="J73" s="32" t="str">
        <f t="array" ref="J73">IF(B73="","",จิตพิสัย!K73)</f>
        <v/>
      </c>
      <c r="K73" s="32" t="str">
        <f t="array" ref="K73">IF(B73="","",จิตพิสัย!L73)</f>
        <v/>
      </c>
      <c r="L73" s="32" t="str">
        <f t="array" ref="L73">IF(B73="","",จิตพิสัย!M73)</f>
        <v/>
      </c>
      <c r="M73" s="32" t="str">
        <f t="array" ref="M73">IF(B73="","",จิตพิสัย!N73)</f>
        <v/>
      </c>
      <c r="N73" s="32" t="str">
        <f t="array" ref="N73">IF(B73="","",จิตพิสัย!O73)</f>
        <v/>
      </c>
      <c r="O73" s="32" t="str">
        <f t="array" ref="O73">IF(B73="","",จิตพิสัย!P73)</f>
        <v/>
      </c>
      <c r="P73" s="32" t="str">
        <f t="array" ref="P73">IF(B73="","",จิตพิสัย!Q73)</f>
        <v/>
      </c>
      <c r="Q73" s="32" t="str">
        <f t="array" ref="Q73">IF(B73="","",จิตพิสัย!R73)</f>
        <v/>
      </c>
      <c r="R73" s="32" t="str">
        <f t="array" ref="R73">IF(B73="","",จิตพิสัย!S73)</f>
        <v/>
      </c>
      <c r="S73" s="54" t="e">
        <f>ROUNDUP(IF(ข้อมูล!D10="เข้าเรียน",((IF(S4&gt;0,(COUNTIF(D73:R73, 1)*10)/(SUM(D6:R6)),0))-หักคะแนน!O70),((IF(S4&gt;0,IF(SUM(D73:R73)&gt;AN1,"10",((SUM(D73:R73)*10)/AN1)),"0"))-หักคะแนน!O70)),1)</f>
        <v>#VALUE!</v>
      </c>
      <c r="T73" s="13" t="str">
        <f>IF(B73="","",IF(T6&gt;0,((งาน1!K70*ข้อมูล!L3)/100),""))</f>
        <v/>
      </c>
      <c r="U73" s="13" t="str">
        <f>IF(B73="","",IF(U6&gt;0,((งาน2!K70*ข้อมูล!L4)/100),""))</f>
        <v/>
      </c>
      <c r="V73" s="13" t="str">
        <f>IF(B73="","",IF(V6&gt;0,((งาน3!K70*ข้อมูล!L5)/100),""))</f>
        <v/>
      </c>
      <c r="W73" s="13" t="str">
        <f>IF(B73="","",IF(W6&gt;0,((งาน4!K70*ข้อมูล!L6)/100),""))</f>
        <v/>
      </c>
      <c r="X73" s="13" t="str">
        <f>IF(B73="","",IF(X6&gt;0,((งาน5!K70*ข้อมูล!L7)/100),""))</f>
        <v/>
      </c>
      <c r="Y73" s="13" t="str">
        <f>IF(B73="","",IF(Y6&gt;0,((งาน6!K70*ข้อมูล!L8)/100),""))</f>
        <v/>
      </c>
      <c r="Z73" s="13" t="str">
        <f>IF(B73="","",IF(Z6&gt;0,((งาน7!K70*ข้อมูล!L9)/100),""))</f>
        <v/>
      </c>
      <c r="AA73" s="13" t="str">
        <f>IF(B73="","",IF(AA6&gt;0,((งาน8!K70*ข้อมูล!L10)/100),""))</f>
        <v/>
      </c>
      <c r="AB73" s="13" t="str">
        <f>IF(B73="","",IF(AB6&gt;0,((งาน9!K70*ข้อมูล!L11)/100),""))</f>
        <v/>
      </c>
      <c r="AC73" s="13" t="str">
        <f>IF(B73="","",IF(AC6&gt;0,((งาน10!K70*ข้อมูล!L12)/100),""))</f>
        <v/>
      </c>
      <c r="AD73" s="13" t="str">
        <f>IF(B73="","",IF(AD6&gt;0,((งาน11!K70*ข้อมูล!L13)/100),""))</f>
        <v/>
      </c>
      <c r="AE73" s="13" t="str">
        <f>IF(B73="","",IF(AE6&gt;0,((งาน12!K70*ข้อมูล!L14)/100),""))</f>
        <v/>
      </c>
      <c r="AF73" s="13" t="str">
        <f>IF(B73="","",IF(AF6&gt;0,((งาน13!K70*ข้อมูล!L15)/100),""))</f>
        <v/>
      </c>
      <c r="AG73" s="13" t="str">
        <f>IF(B73="","",IF(AG6&gt;0,((งาน14!K70*ข้อมูล!L16)/100),""))</f>
        <v/>
      </c>
      <c r="AH73" s="13" t="str">
        <f>IF(B73="","",IF(ข้อมูล!K17="Term Project",IF(AH6&gt;0,(('Term Project'!K70*ข้อมูล!L17)/100),""),IF(AH6&gt;0,((QUIZ!V70*แจ้งคะแนน!AH6)/100),"")))</f>
        <v/>
      </c>
      <c r="AI73" s="55" t="str">
        <f>IF(B73="","",ROUNDUP((SUM(T73:AH73)*AI4)/SUM(T6:AH6),1))</f>
        <v/>
      </c>
      <c r="AJ73" s="56"/>
      <c r="AK73" s="60" t="str">
        <f t="shared" si="4"/>
        <v/>
      </c>
      <c r="AL73" s="6" t="str">
        <f>IF(B73="","",Final!L70)</f>
        <v/>
      </c>
      <c r="AM73" s="57" t="str">
        <f t="shared" si="5"/>
        <v/>
      </c>
      <c r="AN73" s="57" t="str">
        <f t="array" ref="AN73">IF(B73="","",IF(COUNTA(C73)&lt;1,"0",IF(AL73="M","M",IF(AJ73="I","I",IF(AJ73="W","W",IF(AM73&lt;50,"F",IF(AM73&lt;=54.9,"D",IF(AM73&lt;=59.9,"D+",IF(AM73&lt;=69.9,"C",IF(AM73&lt;=74.9,"C+",IF(AM73&lt;=84.9,"B",IF(AM73&lt;=89.9,"B+",IF(AM73&gt;=90,"A")))))))))))))</f>
        <v/>
      </c>
    </row>
    <row r="74" spans="1:40" s="48" customFormat="1" ht="19.5">
      <c r="A74" s="47">
        <v>68</v>
      </c>
      <c r="B74" s="32" t="str">
        <f>IF(ข้อมูลนักศึกษา!C72=0,"",ข้อมูลนักศึกษา!C72)</f>
        <v/>
      </c>
      <c r="C74" s="58" t="str">
        <f>IF(ข้อมูลนักศึกษา!C72=0,"",VLOOKUP(B74,ข้อมูลนักศึกษา!C72:D142,2,FALSE))</f>
        <v/>
      </c>
      <c r="D74" s="32" t="str">
        <f t="array" ref="D74">IF(B74="","",จิตพิสัย!E74)</f>
        <v/>
      </c>
      <c r="E74" s="32" t="str">
        <f t="array" ref="E74">IF(B74="","",จิตพิสัย!F74)</f>
        <v/>
      </c>
      <c r="F74" s="32" t="str">
        <f>IF(B74="","",จิตพิสัย!G74)</f>
        <v/>
      </c>
      <c r="G74" s="32" t="str">
        <f t="array" ref="G74">IF(B74="","",จิตพิสัย!H74)</f>
        <v/>
      </c>
      <c r="H74" s="32" t="str">
        <f t="array" ref="H74">IF(B74="","",จิตพิสัย!I74)</f>
        <v/>
      </c>
      <c r="I74" s="32" t="str">
        <f t="array" ref="I74">IF(B74="","",จิตพิสัย!J74)</f>
        <v/>
      </c>
      <c r="J74" s="32" t="str">
        <f t="array" ref="J74">IF(B74="","",จิตพิสัย!K74)</f>
        <v/>
      </c>
      <c r="K74" s="32" t="str">
        <f t="array" ref="K74">IF(B74="","",จิตพิสัย!L74)</f>
        <v/>
      </c>
      <c r="L74" s="32" t="str">
        <f t="array" ref="L74">IF(B74="","",จิตพิสัย!M74)</f>
        <v/>
      </c>
      <c r="M74" s="32" t="str">
        <f t="array" ref="M74">IF(B74="","",จิตพิสัย!N74)</f>
        <v/>
      </c>
      <c r="N74" s="32" t="str">
        <f t="array" ref="N74">IF(B74="","",จิตพิสัย!O74)</f>
        <v/>
      </c>
      <c r="O74" s="32" t="str">
        <f t="array" ref="O74">IF(B74="","",จิตพิสัย!P74)</f>
        <v/>
      </c>
      <c r="P74" s="32" t="str">
        <f t="array" ref="P74">IF(B74="","",จิตพิสัย!Q74)</f>
        <v/>
      </c>
      <c r="Q74" s="32" t="str">
        <f t="array" ref="Q74">IF(B74="","",จิตพิสัย!R74)</f>
        <v/>
      </c>
      <c r="R74" s="32" t="str">
        <f t="array" ref="R74">IF(B74="","",จิตพิสัย!S74)</f>
        <v/>
      </c>
      <c r="S74" s="54" t="e">
        <f>ROUNDUP(IF(ข้อมูล!D10="เข้าเรียน",((IF(S4&gt;0,(COUNTIF(D74:R74, 1)*S4)/(SUM(D6:R6)),0))-หักคะแนน!O71),((IF(S4&gt;0,IF(SUM(D74:R74)&gt;AN1,S4,((SUM(D74:R74)*S4)/AN1)),"0"))-หักคะแนน!O71)),1)</f>
        <v>#VALUE!</v>
      </c>
      <c r="T74" s="13" t="str">
        <f>IF(B74="","",IF(T6&gt;0,((งาน1!K71*ข้อมูล!L3)/100),""))</f>
        <v/>
      </c>
      <c r="U74" s="13" t="str">
        <f>IF(B74="","",IF(U6&gt;0,((งาน2!K71*ข้อมูล!L4)/100),""))</f>
        <v/>
      </c>
      <c r="V74" s="13" t="str">
        <f>IF(B74="","",IF(V6&gt;0,((งาน3!K71*ข้อมูล!L5)/100),""))</f>
        <v/>
      </c>
      <c r="W74" s="13" t="str">
        <f>IF(B74="","",IF(W6&gt;0,((งาน4!K71*ข้อมูล!L6)/100),""))</f>
        <v/>
      </c>
      <c r="X74" s="13" t="str">
        <f>IF(B74="","",IF(X6&gt;0,((งาน5!K71*ข้อมูล!L7)/100),""))</f>
        <v/>
      </c>
      <c r="Y74" s="13" t="str">
        <f>IF(B74="","",IF(Y6&gt;0,((งาน6!K71*ข้อมูล!L8)/100),""))</f>
        <v/>
      </c>
      <c r="Z74" s="13" t="str">
        <f>IF(B74="","",IF(Z6&gt;0,((งาน7!K71*ข้อมูล!L9)/100),""))</f>
        <v/>
      </c>
      <c r="AA74" s="13" t="str">
        <f>IF(B74="","",IF(AA6&gt;0,((งาน8!K71*ข้อมูล!L10)/100),""))</f>
        <v/>
      </c>
      <c r="AB74" s="13" t="str">
        <f>IF(B74="","",IF(AB6&gt;0,((งาน9!K71*ข้อมูล!L11)/100),""))</f>
        <v/>
      </c>
      <c r="AC74" s="13" t="str">
        <f>IF(B74="","",IF(AC6&gt;0,((งาน10!K71*ข้อมูล!L12)/100),""))</f>
        <v/>
      </c>
      <c r="AD74" s="13" t="str">
        <f>IF(B74="","",IF(AD6&gt;0,((งาน11!K71*ข้อมูล!L13)/100),""))</f>
        <v/>
      </c>
      <c r="AE74" s="13" t="str">
        <f>IF(B74="","",IF(AE6&gt;0,((งาน12!K71*ข้อมูล!L14)/100),""))</f>
        <v/>
      </c>
      <c r="AF74" s="13" t="str">
        <f>IF(B74="","",IF(AF6&gt;0,((งาน13!K71*ข้อมูล!L15)/100),""))</f>
        <v/>
      </c>
      <c r="AG74" s="13" t="str">
        <f>IF(B74="","",IF(AG6&gt;0,((งาน14!K71*ข้อมูล!L16)/100),""))</f>
        <v/>
      </c>
      <c r="AH74" s="13" t="str">
        <f>IF(B74="","",IF(ข้อมูล!K17="Term Project",IF(AH6&gt;0,(('Term Project'!K71*ข้อมูล!L17)/100),""),IF(AH6&gt;0,((QUIZ!V71*แจ้งคะแนน!AH6)/100),"")))</f>
        <v/>
      </c>
      <c r="AI74" s="55" t="str">
        <f>IF(B74="","",ROUNDUP((SUM(T74:AH74)*AI4)/SUM(T6:AH6),1))</f>
        <v/>
      </c>
      <c r="AJ74" s="56"/>
      <c r="AK74" s="60" t="str">
        <f t="shared" si="4"/>
        <v/>
      </c>
      <c r="AL74" s="6" t="str">
        <f>IF(B74="","",Final!L71)</f>
        <v/>
      </c>
      <c r="AM74" s="57" t="str">
        <f t="shared" si="5"/>
        <v/>
      </c>
      <c r="AN74" s="57" t="str">
        <f t="array" ref="AN74">IF(B74="","",IF(COUNTA(C74)&lt;1,"0",IF(AL74="M","M",IF(AJ74="I","I",IF(AJ74="W","W",IF(AM74&lt;50,"F",IF(AM74&lt;=54.9,"D",IF(AM74&lt;=59.9,"D+",IF(AM74&lt;=69.9,"C",IF(AM74&lt;=74.9,"C+",IF(AM74&lt;=84.9,"B",IF(AM74&lt;=89.9,"B+",IF(AM74&gt;=90,"A")))))))))))))</f>
        <v/>
      </c>
    </row>
    <row r="75" spans="1:40" s="48" customFormat="1" ht="19.5">
      <c r="A75" s="47">
        <v>69</v>
      </c>
      <c r="B75" s="32" t="str">
        <f>IF(ข้อมูลนักศึกษา!C73=0,"",ข้อมูลนักศึกษา!C73)</f>
        <v/>
      </c>
      <c r="C75" s="58" t="str">
        <f>IF(ข้อมูลนักศึกษา!C73=0,"",VLOOKUP(B75,ข้อมูลนักศึกษา!C73:D143,2,FALSE))</f>
        <v/>
      </c>
      <c r="D75" s="32" t="str">
        <f t="array" ref="D75">IF(B75="","",จิตพิสัย!E75)</f>
        <v/>
      </c>
      <c r="E75" s="32" t="str">
        <f t="array" ref="E75">IF(B75="","",จิตพิสัย!F75)</f>
        <v/>
      </c>
      <c r="F75" s="32" t="str">
        <f>IF(B75="","",จิตพิสัย!G75)</f>
        <v/>
      </c>
      <c r="G75" s="32" t="str">
        <f t="array" ref="G75">IF(B75="","",จิตพิสัย!H75)</f>
        <v/>
      </c>
      <c r="H75" s="32" t="str">
        <f t="array" ref="H75">IF(B75="","",จิตพิสัย!I75)</f>
        <v/>
      </c>
      <c r="I75" s="32" t="str">
        <f t="array" ref="I75">IF(B75="","",จิตพิสัย!J75)</f>
        <v/>
      </c>
      <c r="J75" s="32" t="str">
        <f t="array" ref="J75">IF(B75="","",จิตพิสัย!K75)</f>
        <v/>
      </c>
      <c r="K75" s="32" t="str">
        <f t="array" ref="K75">IF(B75="","",จิตพิสัย!L75)</f>
        <v/>
      </c>
      <c r="L75" s="32" t="str">
        <f t="array" ref="L75">IF(B75="","",จิตพิสัย!M75)</f>
        <v/>
      </c>
      <c r="M75" s="32" t="str">
        <f t="array" ref="M75">IF(B75="","",จิตพิสัย!N75)</f>
        <v/>
      </c>
      <c r="N75" s="32" t="str">
        <f t="array" ref="N75">IF(B75="","",จิตพิสัย!O75)</f>
        <v/>
      </c>
      <c r="O75" s="32" t="str">
        <f t="array" ref="O75">IF(B75="","",จิตพิสัย!P75)</f>
        <v/>
      </c>
      <c r="P75" s="32" t="str">
        <f t="array" ref="P75">IF(B75="","",จิตพิสัย!Q75)</f>
        <v/>
      </c>
      <c r="Q75" s="32" t="str">
        <f t="array" ref="Q75">IF(B75="","",จิตพิสัย!R75)</f>
        <v/>
      </c>
      <c r="R75" s="32" t="str">
        <f t="array" ref="R75">IF(B75="","",จิตพิสัย!S75)</f>
        <v/>
      </c>
      <c r="S75" s="54" t="e">
        <f>ROUNDUP(IF(ข้อมูล!D10="เข้าเรียน",((IF(S4&gt;0,(COUNTIF(D75:R75, 1)*S4)/(SUM(D6:R6)),0))-หักคะแนน!O72),((IF(S4&gt;0,IF(SUM(D75:R75)&gt;AN1,S4,((SUM(D75:R75)*S4)/AN1)),"0"))-หักคะแนน!O72)),1)</f>
        <v>#VALUE!</v>
      </c>
      <c r="T75" s="13" t="str">
        <f>IF(B75="","",IF(T6&gt;0,((งาน1!K72*ข้อมูล!L3)/100),""))</f>
        <v/>
      </c>
      <c r="U75" s="13" t="str">
        <f>IF(B75="","",IF(U6&gt;0,((งาน2!K72*ข้อมูล!L4)/100),""))</f>
        <v/>
      </c>
      <c r="V75" s="13" t="str">
        <f>IF(B75="","",IF(V6&gt;0,((งาน3!K72*ข้อมูล!L5)/100),""))</f>
        <v/>
      </c>
      <c r="W75" s="13" t="str">
        <f>IF(B75="","",IF(W6&gt;0,((งาน4!K72*ข้อมูล!L6)/100),""))</f>
        <v/>
      </c>
      <c r="X75" s="13" t="str">
        <f>IF(B75="","",IF(X6&gt;0,((งาน5!K72*ข้อมูล!L7)/100),""))</f>
        <v/>
      </c>
      <c r="Y75" s="13" t="str">
        <f>IF(B75="","",IF(Y6&gt;0,((งาน6!K72*ข้อมูล!L8)/100),""))</f>
        <v/>
      </c>
      <c r="Z75" s="13" t="str">
        <f>IF(B75="","",IF(Z6&gt;0,((งาน7!K72*ข้อมูล!L9)/100),""))</f>
        <v/>
      </c>
      <c r="AA75" s="13" t="str">
        <f>IF(B75="","",IF(AA6&gt;0,((งาน8!K72*ข้อมูล!L10)/100),""))</f>
        <v/>
      </c>
      <c r="AB75" s="13" t="str">
        <f>IF(B75="","",IF(AB6&gt;0,((งาน9!K72*ข้อมูล!L11)/100),""))</f>
        <v/>
      </c>
      <c r="AC75" s="13" t="str">
        <f>IF(B75="","",IF(AC6&gt;0,((งาน10!K72*ข้อมูล!L12)/100),""))</f>
        <v/>
      </c>
      <c r="AD75" s="13" t="str">
        <f>IF(B75="","",IF(AD6&gt;0,((งาน11!K72*ข้อมูล!L13)/100),""))</f>
        <v/>
      </c>
      <c r="AE75" s="13" t="str">
        <f>IF(B75="","",IF(AE6&gt;0,((งาน12!K72*ข้อมูล!L14)/100),""))</f>
        <v/>
      </c>
      <c r="AF75" s="13" t="str">
        <f>IF(B75="","",IF(AF6&gt;0,((งาน13!K72*ข้อมูล!L15)/100),""))</f>
        <v/>
      </c>
      <c r="AG75" s="13" t="str">
        <f>IF(B75="","",IF(AG6&gt;0,((งาน14!K72*ข้อมูล!L16)/100),""))</f>
        <v/>
      </c>
      <c r="AH75" s="13" t="str">
        <f>IF(B75="","",IF(ข้อมูล!K17="Term Project",IF(AH6&gt;0,(('Term Project'!K72*ข้อมูล!L17)/100),""),IF(AH6&gt;0,((QUIZ!V72*แจ้งคะแนน!AH6)/100),"")))</f>
        <v/>
      </c>
      <c r="AI75" s="55" t="str">
        <f>IF(B75="","",ROUNDUP((SUM(T75:AH75)*AI4)/SUM(T6:AH6),1))</f>
        <v/>
      </c>
      <c r="AJ75" s="56"/>
      <c r="AK75" s="60" t="str">
        <f t="shared" si="4"/>
        <v/>
      </c>
      <c r="AL75" s="6" t="str">
        <f>IF(B75="","",Final!L72)</f>
        <v/>
      </c>
      <c r="AM75" s="57" t="str">
        <f t="shared" si="5"/>
        <v/>
      </c>
      <c r="AN75" s="57" t="str">
        <f t="array" ref="AN75">IF(B75="","",IF(COUNTA(C75)&lt;1,"0",IF(AL75="M","M",IF(AJ75="I","I",IF(AJ75="W","W",IF(AM75&lt;50,"F",IF(AM75&lt;=54.9,"D",IF(AM75&lt;=59.9,"D+",IF(AM75&lt;=69.9,"C",IF(AM75&lt;=74.9,"C+",IF(AM75&lt;=84.9,"B",IF(AM75&lt;=89.9,"B+",IF(AM75&gt;=90,"A")))))))))))))</f>
        <v/>
      </c>
    </row>
    <row r="76" spans="1:40">
      <c r="A76" s="49">
        <v>70</v>
      </c>
      <c r="B76" s="32" t="str">
        <f>IF(ข้อมูลนักศึกษา!C74=0,"",ข้อมูลนักศึกษา!C74)</f>
        <v/>
      </c>
      <c r="C76" s="58" t="str">
        <f>IF(ข้อมูลนักศึกษา!C74=0,"",VLOOKUP(B76,ข้อมูลนักศึกษา!C74:D144,2,FALSE))</f>
        <v/>
      </c>
      <c r="D76" s="32" t="str">
        <f t="array" ref="D76">IF(B76="","",จิตพิสัย!E76)</f>
        <v/>
      </c>
      <c r="E76" s="32" t="str">
        <f t="array" ref="E76">IF(B76="","",จิตพิสัย!F76)</f>
        <v/>
      </c>
      <c r="F76" s="32" t="str">
        <f>IF(B76="","",จิตพิสัย!G76)</f>
        <v/>
      </c>
      <c r="G76" s="32" t="str">
        <f t="array" ref="G76">IF(B76="","",จิตพิสัย!H76)</f>
        <v/>
      </c>
      <c r="H76" s="32" t="str">
        <f t="array" ref="H76">IF(B76="","",จิตพิสัย!I76)</f>
        <v/>
      </c>
      <c r="I76" s="32" t="str">
        <f t="array" ref="I76">IF(B76="","",จิตพิสัย!J76)</f>
        <v/>
      </c>
      <c r="J76" s="32" t="str">
        <f t="array" ref="J76">IF(B76="","",จิตพิสัย!K76)</f>
        <v/>
      </c>
      <c r="K76" s="32" t="str">
        <f t="array" ref="K76">IF(B76="","",จิตพิสัย!L76)</f>
        <v/>
      </c>
      <c r="L76" s="32" t="str">
        <f t="array" ref="L76">IF(B76="","",จิตพิสัย!M76)</f>
        <v/>
      </c>
      <c r="M76" s="32" t="str">
        <f t="array" ref="M76">IF(B76="","",จิตพิสัย!N76)</f>
        <v/>
      </c>
      <c r="N76" s="32" t="str">
        <f t="array" ref="N76">IF(B76="","",จิตพิสัย!O76)</f>
        <v/>
      </c>
      <c r="O76" s="32" t="str">
        <f t="array" ref="O76">IF(B76="","",จิตพิสัย!P76)</f>
        <v/>
      </c>
      <c r="P76" s="32" t="str">
        <f t="array" ref="P76">IF(B76="","",จิตพิสัย!Q76)</f>
        <v/>
      </c>
      <c r="Q76" s="32" t="str">
        <f t="array" ref="Q76">IF(B76="","",จิตพิสัย!R76)</f>
        <v/>
      </c>
      <c r="R76" s="32" t="str">
        <f t="array" ref="R76">IF(B76="","",จิตพิสัย!S76)</f>
        <v/>
      </c>
      <c r="S76" s="54" t="e">
        <f>ROUNDUP(IF(ข้อมูล!D10="เข้าเรียน",((IF(S4&gt;0,(COUNTIF(D76:R76, 1)*S4)/(SUM(D6:R6)),0))-หักคะแนน!O73),((IF(S4&gt;0,IF(SUM(D76:R76)&gt;AN1,S4,((SUM(D76:R76)*S4)/AN1)),"0"))-หักคะแนน!O73)),1)</f>
        <v>#VALUE!</v>
      </c>
      <c r="T76" s="13" t="str">
        <f>IF(B76="","",IF(T6&gt;0,((งาน1!K73*ข้อมูล!L3)/100),""))</f>
        <v/>
      </c>
      <c r="U76" s="13" t="str">
        <f>IF(B76="","",IF(U6&gt;0,((งาน2!K73*ข้อมูล!L4)/100),""))</f>
        <v/>
      </c>
      <c r="V76" s="13" t="str">
        <f>IF(B76="","",IF(V6&gt;0,((งาน3!K73*ข้อมูล!L5)/100),""))</f>
        <v/>
      </c>
      <c r="W76" s="13" t="str">
        <f>IF(B76="","",IF(W6&gt;0,((งาน4!K73*ข้อมูล!L6)/100),""))</f>
        <v/>
      </c>
      <c r="X76" s="13" t="str">
        <f>IF(B76="","",IF(X6&gt;0,((งาน5!K73*ข้อมูล!L7)/100),""))</f>
        <v/>
      </c>
      <c r="Y76" s="13" t="str">
        <f>IF(B76="","",IF(Y6&gt;0,((งาน6!K73*ข้อมูล!L8)/100),""))</f>
        <v/>
      </c>
      <c r="Z76" s="13" t="str">
        <f>IF(B76="","",IF(Z6&gt;0,((งาน7!K73*ข้อมูล!L9)/100),""))</f>
        <v/>
      </c>
      <c r="AA76" s="13" t="str">
        <f>IF(B76="","",IF(AA6&gt;0,((งาน8!K73*ข้อมูล!L10)/100),""))</f>
        <v/>
      </c>
      <c r="AB76" s="13" t="str">
        <f>IF(B76="","",IF(AB6&gt;0,((งาน9!K73*ข้อมูล!L11)/100),""))</f>
        <v/>
      </c>
      <c r="AC76" s="13" t="str">
        <f>IF(B76="","",IF(AC6&gt;0,((งาน10!K73*ข้อมูล!L12)/100),""))</f>
        <v/>
      </c>
      <c r="AD76" s="13" t="str">
        <f>IF(B76="","",IF(AD6&gt;0,((งาน11!K73*ข้อมูล!L13)/100),""))</f>
        <v/>
      </c>
      <c r="AE76" s="13" t="str">
        <f>IF(B76="","",IF(AE6&gt;0,((งาน12!K73*ข้อมูล!L14)/100),""))</f>
        <v/>
      </c>
      <c r="AF76" s="13" t="str">
        <f>IF(B76="","",IF(AF6&gt;0,((งาน13!K73*ข้อมูล!L15)/100),""))</f>
        <v/>
      </c>
      <c r="AG76" s="13" t="str">
        <f>IF(B76="","",IF(AG6&gt;0,((งาน14!K73*ข้อมูล!L16)/100),""))</f>
        <v/>
      </c>
      <c r="AH76" s="13" t="str">
        <f>IF(B76="","",IF(ข้อมูล!K17="Term Project",IF(AH6&gt;0,(('Term Project'!K73*ข้อมูล!L17)/100),""),IF(AH6&gt;0,((QUIZ!V73*แจ้งคะแนน!AH6)/100),"")))</f>
        <v/>
      </c>
      <c r="AI76" s="55" t="str">
        <f>IF(B76="","",ROUNDUP((SUM(T76:AH76)*AI4)/SUM(T6:AH6),1))</f>
        <v/>
      </c>
      <c r="AJ76" s="56"/>
      <c r="AK76" s="60" t="str">
        <f t="shared" si="4"/>
        <v/>
      </c>
      <c r="AL76" s="6" t="str">
        <f>IF(B76="","",Final!L73)</f>
        <v/>
      </c>
      <c r="AM76" s="57" t="str">
        <f t="shared" si="5"/>
        <v/>
      </c>
      <c r="AN76" s="57" t="str">
        <f t="array" ref="AN76">IF(B76="","",IF(COUNTA(C76)&lt;1,"0",IF(AL76="M","M",IF(AJ76="I","I",IF(AJ76="W","W",IF(AM76&lt;50,"F",IF(AM76&lt;=54.9,"D",IF(AM76&lt;=59.9,"D+",IF(AM76&lt;=69.9,"C",IF(AM76&lt;=74.9,"C+",IF(AM76&lt;=84.9,"B",IF(AM76&lt;=89.9,"B+",IF(AM76&gt;=90,"A")))))))))))))</f>
        <v/>
      </c>
    </row>
    <row r="77" spans="1:40">
      <c r="A77" s="49">
        <v>71</v>
      </c>
      <c r="B77" s="32" t="str">
        <f>IF(ข้อมูลนักศึกษา!C75=0,"",ข้อมูลนักศึกษา!C75)</f>
        <v/>
      </c>
      <c r="C77" s="58" t="str">
        <f>IF(ข้อมูลนักศึกษา!C75=0,"",VLOOKUP(B77,ข้อมูลนักศึกษา!C75:D145,2,FALSE))</f>
        <v/>
      </c>
      <c r="D77" s="32" t="str">
        <f t="array" ref="D77">IF(B77="","",จิตพิสัย!E77)</f>
        <v/>
      </c>
      <c r="E77" s="32" t="str">
        <f t="array" ref="E77">IF(B77="","",จิตพิสัย!F77)</f>
        <v/>
      </c>
      <c r="F77" s="32" t="str">
        <f>IF(B77="","",จิตพิสัย!G77)</f>
        <v/>
      </c>
      <c r="G77" s="32" t="str">
        <f t="array" ref="G77">IF(B77="","",จิตพิสัย!H77)</f>
        <v/>
      </c>
      <c r="H77" s="32" t="str">
        <f t="array" ref="H77">IF(B77="","",จิตพิสัย!I77)</f>
        <v/>
      </c>
      <c r="I77" s="32" t="str">
        <f t="array" ref="I77">IF(B77="","",จิตพิสัย!J77)</f>
        <v/>
      </c>
      <c r="J77" s="32" t="str">
        <f t="array" ref="J77">IF(B77="","",จิตพิสัย!K77)</f>
        <v/>
      </c>
      <c r="K77" s="32" t="str">
        <f t="array" ref="K77">IF(B77="","",จิตพิสัย!L77)</f>
        <v/>
      </c>
      <c r="L77" s="32" t="str">
        <f t="array" ref="L77">IF(B77="","",จิตพิสัย!M77)</f>
        <v/>
      </c>
      <c r="M77" s="32" t="str">
        <f t="array" ref="M77">IF(B77="","",จิตพิสัย!N77)</f>
        <v/>
      </c>
      <c r="N77" s="32" t="str">
        <f t="array" ref="N77">IF(B77="","",จิตพิสัย!O77)</f>
        <v/>
      </c>
      <c r="O77" s="32" t="str">
        <f t="array" ref="O77">IF(B77="","",จิตพิสัย!P77)</f>
        <v/>
      </c>
      <c r="P77" s="32" t="str">
        <f t="array" ref="P77">IF(B77="","",จิตพิสัย!Q77)</f>
        <v/>
      </c>
      <c r="Q77" s="32" t="str">
        <f t="array" ref="Q77">IF(B77="","",จิตพิสัย!R77)</f>
        <v/>
      </c>
      <c r="R77" s="32" t="str">
        <f t="array" ref="R77">IF(B77="","",จิตพิสัย!S77)</f>
        <v/>
      </c>
      <c r="S77" s="54" t="e">
        <f>ROUNDUP(IF(ข้อมูล!D10="เข้าเรียน",((IF(S4&gt;0,(COUNTIF(D77:R77, 1)*S4)/(SUM(D6:R6)),0))-หักคะแนน!O74),((IF(S4&gt;0,IF(SUM(D77:R77)&gt;AN1,S4,((SUM(D77:R77)*S4)/AN1)),"0"))-หักคะแนน!O74)),1)</f>
        <v>#VALUE!</v>
      </c>
      <c r="T77" s="13" t="str">
        <f>IF(B77="","",IF(T6&gt;0,((งาน1!K74*ข้อมูล!L3)/100),""))</f>
        <v/>
      </c>
      <c r="U77" s="13" t="str">
        <f>IF(B77="","",IF(U6&gt;0,((งาน2!K74*ข้อมูล!L4)/100),""))</f>
        <v/>
      </c>
      <c r="V77" s="13" t="str">
        <f>IF(B77="","",IF(V6&gt;0,((งาน3!K74*ข้อมูล!L5)/100),""))</f>
        <v/>
      </c>
      <c r="W77" s="13" t="str">
        <f>IF(B77="","",IF(W6&gt;0,((งาน4!K74*ข้อมูล!L6)/100),""))</f>
        <v/>
      </c>
      <c r="X77" s="13" t="str">
        <f>IF(B77="","",IF(X6&gt;0,((งาน5!K74*ข้อมูล!L7)/100),""))</f>
        <v/>
      </c>
      <c r="Y77" s="13" t="str">
        <f>IF(B77="","",IF(Y6&gt;0,((งาน6!K74*ข้อมูล!L8)/100),""))</f>
        <v/>
      </c>
      <c r="Z77" s="13" t="str">
        <f>IF(B77="","",IF(Z6&gt;0,((งาน7!K74*ข้อมูล!L9)/100),""))</f>
        <v/>
      </c>
      <c r="AA77" s="13" t="str">
        <f>IF(B77="","",IF(AA6&gt;0,((งาน8!K74*ข้อมูล!L10)/100),""))</f>
        <v/>
      </c>
      <c r="AB77" s="13" t="str">
        <f>IF(B77="","",IF(AB6&gt;0,((งาน9!K74*ข้อมูล!L11)/100),""))</f>
        <v/>
      </c>
      <c r="AC77" s="13" t="str">
        <f>IF(B77="","",IF(AC6&gt;0,((งาน10!K74*ข้อมูล!L12)/100),""))</f>
        <v/>
      </c>
      <c r="AD77" s="13" t="str">
        <f>IF(B77="","",IF(AD6&gt;0,((งาน11!K74*ข้อมูล!L13)/100),""))</f>
        <v/>
      </c>
      <c r="AE77" s="13" t="str">
        <f>IF(B77="","",IF(AE6&gt;0,((งาน12!K74*ข้อมูล!L14)/100),""))</f>
        <v/>
      </c>
      <c r="AF77" s="13" t="str">
        <f>IF(B77="","",IF(AF6&gt;0,((งาน13!K74*ข้อมูล!L15)/100),""))</f>
        <v/>
      </c>
      <c r="AG77" s="13" t="str">
        <f>IF(B77="","",IF(AG6&gt;0,((งาน14!K74*ข้อมูล!L16)/100),""))</f>
        <v/>
      </c>
      <c r="AH77" s="13" t="str">
        <f>IF(B77="","",IF(ข้อมูล!K17="Term Project",IF(AH6&gt;0,(('Term Project'!K74*ข้อมูล!L17)/100),""),IF(AH6&gt;0,((QUIZ!V74*แจ้งคะแนน!AH6)/100),"")))</f>
        <v/>
      </c>
      <c r="AI77" s="55" t="str">
        <f>IF(B77="","",ROUNDUP((SUM(T77:AH77)*AI4)/SUM(T6:AH6),1))</f>
        <v/>
      </c>
      <c r="AJ77" s="56"/>
      <c r="AK77" s="60" t="str">
        <f t="shared" si="4"/>
        <v/>
      </c>
      <c r="AL77" s="6" t="str">
        <f>IF(B77="","",Final!L74)</f>
        <v/>
      </c>
      <c r="AM77" s="57" t="str">
        <f t="shared" si="5"/>
        <v/>
      </c>
      <c r="AN77" s="57" t="str">
        <f t="array" ref="AN77">IF(B77="","",IF(COUNTA(C77)&lt;1,"0",IF(AL77="M","M",IF(AJ77="I","I",IF(AJ77="W","W",IF(AM77&lt;50,"F",IF(AM77&lt;=54.9,"D",IF(AM77&lt;=59.9,"D+",IF(AM77&lt;=69.9,"C",IF(AM77&lt;=74.9,"C+",IF(AM77&lt;=84.9,"B",IF(AM77&lt;=89.9,"B+",IF(AM77&gt;=90,"A")))))))))))))</f>
        <v/>
      </c>
    </row>
  </sheetData>
  <sheetProtection deleteRows="0" selectLockedCells="1" selectUnlockedCells="1"/>
  <mergeCells count="26">
    <mergeCell ref="AJ1:AL1"/>
    <mergeCell ref="A2:B2"/>
    <mergeCell ref="N2:P2"/>
    <mergeCell ref="T2:V2"/>
    <mergeCell ref="A3:C3"/>
    <mergeCell ref="C2:M2"/>
    <mergeCell ref="A1:G1"/>
    <mergeCell ref="H1:AF1"/>
    <mergeCell ref="AH1:AI1"/>
    <mergeCell ref="W2:X2"/>
    <mergeCell ref="Z2:AB2"/>
    <mergeCell ref="AC2:AD2"/>
    <mergeCell ref="AF2:AG2"/>
    <mergeCell ref="AH2:AN2"/>
    <mergeCell ref="A4:A6"/>
    <mergeCell ref="B4:B6"/>
    <mergeCell ref="C4:C5"/>
    <mergeCell ref="D4:R4"/>
    <mergeCell ref="T4:AH4"/>
    <mergeCell ref="AK4:AK5"/>
    <mergeCell ref="AL4:AL5"/>
    <mergeCell ref="AM4:AM5"/>
    <mergeCell ref="AN4:AN6"/>
    <mergeCell ref="S5:S6"/>
    <mergeCell ref="AI5:AI6"/>
    <mergeCell ref="AJ4:AJ5"/>
  </mergeCells>
  <conditionalFormatting sqref="AN7:AN77">
    <cfRule type="cellIs" dxfId="288" priority="4" operator="between">
      <formula>"A"</formula>
      <formula>"E"</formula>
    </cfRule>
    <cfRule type="cellIs" dxfId="287" priority="7" operator="between">
      <formula>"E"</formula>
      <formula>"Z"</formula>
    </cfRule>
  </conditionalFormatting>
  <conditionalFormatting sqref="AM7:AM77">
    <cfRule type="cellIs" dxfId="286" priority="5" operator="greaterThan">
      <formula>49.99</formula>
    </cfRule>
    <cfRule type="cellIs" dxfId="285" priority="6" operator="lessThan">
      <formula>50</formula>
    </cfRule>
  </conditionalFormatting>
  <conditionalFormatting sqref="D7:R77">
    <cfRule type="cellIs" dxfId="284" priority="9" operator="greaterThan">
      <formula>0</formula>
    </cfRule>
  </conditionalFormatting>
  <conditionalFormatting sqref="AJ7:AJ77">
    <cfRule type="notContainsBlanks" dxfId="283" priority="2">
      <formula>LEN(TRIM(AJ7))&gt;0</formula>
    </cfRule>
  </conditionalFormatting>
  <conditionalFormatting sqref="T7:AH77 D7:R77">
    <cfRule type="cellIs" dxfId="282" priority="3" operator="greaterThan">
      <formula>0</formula>
    </cfRule>
    <cfRule type="cellIs" dxfId="281" priority="8" operator="equal">
      <formula>0</formula>
    </cfRule>
  </conditionalFormatting>
  <conditionalFormatting sqref="S7:S77">
    <cfRule type="top10" dxfId="280" priority="1" rank="1"/>
  </conditionalFormatting>
  <pageMargins left="0.42" right="0.31496062992125984" top="0.35433070866141736" bottom="0.61553030303030298" header="0.31496062992125984" footer="0.31496062992125984"/>
  <pageSetup paperSize="9" scale="83" fitToWidth="0" orientation="portrait" r:id="rId1"/>
  <headerFooter>
    <oddFooter>&amp;R&amp;"TH SarabunPSK,Regular"&amp;10©2016 by Bunpod Pijitkamnerd</oddFooter>
  </headerFooter>
  <drawing r:id="rId2"/>
  <legacy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00000000-0003-0000-0500-000001000000}">
          <x14:colorSeries theme="1"/>
          <x14:colorNegative theme="9"/>
          <x14:colorAxis rgb="FF000000"/>
          <x14:colorMarkers theme="8"/>
          <x14:colorFirst theme="4"/>
          <x14:colorLast theme="5"/>
          <x14:colorHigh theme="6"/>
          <x14:colorLow theme="7"/>
          <x14:sparklines>
            <x14:sparkline>
              <xm:f>แจ้งคะแนน!T7:AH7</xm:f>
              <xm:sqref>AJ7</xm:sqref>
            </x14:sparkline>
            <x14:sparkline>
              <xm:f>แจ้งคะแนน!T8:AH8</xm:f>
              <xm:sqref>AJ8</xm:sqref>
            </x14:sparkline>
            <x14:sparkline>
              <xm:f>แจ้งคะแนน!T9:AH9</xm:f>
              <xm:sqref>AJ9</xm:sqref>
            </x14:sparkline>
            <x14:sparkline>
              <xm:f>แจ้งคะแนน!T10:AH10</xm:f>
              <xm:sqref>AJ10</xm:sqref>
            </x14:sparkline>
            <x14:sparkline>
              <xm:f>แจ้งคะแนน!T11:AH11</xm:f>
              <xm:sqref>AJ11</xm:sqref>
            </x14:sparkline>
            <x14:sparkline>
              <xm:f>แจ้งคะแนน!T12:AH12</xm:f>
              <xm:sqref>AJ12</xm:sqref>
            </x14:sparkline>
            <x14:sparkline>
              <xm:f>แจ้งคะแนน!T13:AH13</xm:f>
              <xm:sqref>AJ13</xm:sqref>
            </x14:sparkline>
            <x14:sparkline>
              <xm:f>แจ้งคะแนน!T14:AH14</xm:f>
              <xm:sqref>AJ14</xm:sqref>
            </x14:sparkline>
            <x14:sparkline>
              <xm:f>แจ้งคะแนน!T15:AH15</xm:f>
              <xm:sqref>AJ15</xm:sqref>
            </x14:sparkline>
            <x14:sparkline>
              <xm:f>แจ้งคะแนน!T16:AH16</xm:f>
              <xm:sqref>AJ16</xm:sqref>
            </x14:sparkline>
            <x14:sparkline>
              <xm:f>แจ้งคะแนน!T17:AH17</xm:f>
              <xm:sqref>AJ17</xm:sqref>
            </x14:sparkline>
            <x14:sparkline>
              <xm:f>แจ้งคะแนน!T18:AH18</xm:f>
              <xm:sqref>AJ18</xm:sqref>
            </x14:sparkline>
            <x14:sparkline>
              <xm:f>แจ้งคะแนน!T19:AH19</xm:f>
              <xm:sqref>AJ19</xm:sqref>
            </x14:sparkline>
            <x14:sparkline>
              <xm:f>แจ้งคะแนน!T20:AH20</xm:f>
              <xm:sqref>AJ20</xm:sqref>
            </x14:sparkline>
            <x14:sparkline>
              <xm:f>แจ้งคะแนน!T21:AH21</xm:f>
              <xm:sqref>AJ21</xm:sqref>
            </x14:sparkline>
            <x14:sparkline>
              <xm:f>แจ้งคะแนน!T22:AH22</xm:f>
              <xm:sqref>AJ22</xm:sqref>
            </x14:sparkline>
            <x14:sparkline>
              <xm:f>แจ้งคะแนน!T23:AH23</xm:f>
              <xm:sqref>AJ23</xm:sqref>
            </x14:sparkline>
            <x14:sparkline>
              <xm:f>แจ้งคะแนน!T24:AH24</xm:f>
              <xm:sqref>AJ24</xm:sqref>
            </x14:sparkline>
            <x14:sparkline>
              <xm:f>แจ้งคะแนน!T25:AH25</xm:f>
              <xm:sqref>AJ25</xm:sqref>
            </x14:sparkline>
            <x14:sparkline>
              <xm:f>แจ้งคะแนน!T26:AH26</xm:f>
              <xm:sqref>AJ26</xm:sqref>
            </x14:sparkline>
            <x14:sparkline>
              <xm:f>แจ้งคะแนน!T27:AH27</xm:f>
              <xm:sqref>AJ27</xm:sqref>
            </x14:sparkline>
            <x14:sparkline>
              <xm:f>แจ้งคะแนน!T28:AH28</xm:f>
              <xm:sqref>AJ28</xm:sqref>
            </x14:sparkline>
            <x14:sparkline>
              <xm:f>แจ้งคะแนน!T29:AH29</xm:f>
              <xm:sqref>AJ29</xm:sqref>
            </x14:sparkline>
            <x14:sparkline>
              <xm:f>แจ้งคะแนน!T30:AH30</xm:f>
              <xm:sqref>AJ30</xm:sqref>
            </x14:sparkline>
            <x14:sparkline>
              <xm:f>แจ้งคะแนน!T31:AH31</xm:f>
              <xm:sqref>AJ31</xm:sqref>
            </x14:sparkline>
            <x14:sparkline>
              <xm:f>แจ้งคะแนน!T32:AH32</xm:f>
              <xm:sqref>AJ32</xm:sqref>
            </x14:sparkline>
            <x14:sparkline>
              <xm:f>แจ้งคะแนน!T33:AH33</xm:f>
              <xm:sqref>AJ33</xm:sqref>
            </x14:sparkline>
            <x14:sparkline>
              <xm:f>แจ้งคะแนน!T34:AH34</xm:f>
              <xm:sqref>AJ34</xm:sqref>
            </x14:sparkline>
            <x14:sparkline>
              <xm:f>แจ้งคะแนน!T35:AH35</xm:f>
              <xm:sqref>AJ35</xm:sqref>
            </x14:sparkline>
            <x14:sparkline>
              <xm:f>แจ้งคะแนน!T36:AH36</xm:f>
              <xm:sqref>AJ36</xm:sqref>
            </x14:sparkline>
            <x14:sparkline>
              <xm:f>แจ้งคะแนน!T37:AH37</xm:f>
              <xm:sqref>AJ37</xm:sqref>
            </x14:sparkline>
            <x14:sparkline>
              <xm:f>แจ้งคะแนน!T38:AH38</xm:f>
              <xm:sqref>AJ38</xm:sqref>
            </x14:sparkline>
            <x14:sparkline>
              <xm:f>แจ้งคะแนน!T39:AH39</xm:f>
              <xm:sqref>AJ39</xm:sqref>
            </x14:sparkline>
            <x14:sparkline>
              <xm:f>แจ้งคะแนน!T40:AH40</xm:f>
              <xm:sqref>AJ40</xm:sqref>
            </x14:sparkline>
            <x14:sparkline>
              <xm:f>แจ้งคะแนน!T41:AH41</xm:f>
              <xm:sqref>AJ41</xm:sqref>
            </x14:sparkline>
            <x14:sparkline>
              <xm:f>แจ้งคะแนน!T42:AH42</xm:f>
              <xm:sqref>AJ42</xm:sqref>
            </x14:sparkline>
            <x14:sparkline>
              <xm:f>แจ้งคะแนน!T43:AH43</xm:f>
              <xm:sqref>AJ43</xm:sqref>
            </x14:sparkline>
            <x14:sparkline>
              <xm:f>แจ้งคะแนน!T44:AH44</xm:f>
              <xm:sqref>AJ44</xm:sqref>
            </x14:sparkline>
            <x14:sparkline>
              <xm:f>แจ้งคะแนน!T45:AH45</xm:f>
              <xm:sqref>AJ45</xm:sqref>
            </x14:sparkline>
            <x14:sparkline>
              <xm:f>แจ้งคะแนน!T46:AH46</xm:f>
              <xm:sqref>AJ46</xm:sqref>
            </x14:sparkline>
            <x14:sparkline>
              <xm:f>แจ้งคะแนน!T47:AH47</xm:f>
              <xm:sqref>AJ47</xm:sqref>
            </x14:sparkline>
            <x14:sparkline>
              <xm:f>แจ้งคะแนน!T48:AH48</xm:f>
              <xm:sqref>AJ48</xm:sqref>
            </x14:sparkline>
            <x14:sparkline>
              <xm:f>แจ้งคะแนน!T49:AH49</xm:f>
              <xm:sqref>AJ49</xm:sqref>
            </x14:sparkline>
            <x14:sparkline>
              <xm:f>แจ้งคะแนน!T50:AH50</xm:f>
              <xm:sqref>AJ50</xm:sqref>
            </x14:sparkline>
            <x14:sparkline>
              <xm:f>แจ้งคะแนน!T51:AH51</xm:f>
              <xm:sqref>AJ51</xm:sqref>
            </x14:sparkline>
            <x14:sparkline>
              <xm:f>แจ้งคะแนน!T52:AH52</xm:f>
              <xm:sqref>AJ52</xm:sqref>
            </x14:sparkline>
            <x14:sparkline>
              <xm:f>แจ้งคะแนน!T53:AH53</xm:f>
              <xm:sqref>AJ53</xm:sqref>
            </x14:sparkline>
            <x14:sparkline>
              <xm:f>แจ้งคะแนน!T54:AH54</xm:f>
              <xm:sqref>AJ54</xm:sqref>
            </x14:sparkline>
            <x14:sparkline>
              <xm:f>แจ้งคะแนน!T55:AH55</xm:f>
              <xm:sqref>AJ55</xm:sqref>
            </x14:sparkline>
            <x14:sparkline>
              <xm:f>แจ้งคะแนน!T56:AH56</xm:f>
              <xm:sqref>AJ56</xm:sqref>
            </x14:sparkline>
            <x14:sparkline>
              <xm:f>แจ้งคะแนน!T57:AH57</xm:f>
              <xm:sqref>AJ57</xm:sqref>
            </x14:sparkline>
            <x14:sparkline>
              <xm:f>แจ้งคะแนน!T58:AH58</xm:f>
              <xm:sqref>AJ58</xm:sqref>
            </x14:sparkline>
            <x14:sparkline>
              <xm:f>แจ้งคะแนน!T59:AH59</xm:f>
              <xm:sqref>AJ59</xm:sqref>
            </x14:sparkline>
            <x14:sparkline>
              <xm:f>แจ้งคะแนน!T60:AH60</xm:f>
              <xm:sqref>AJ60</xm:sqref>
            </x14:sparkline>
            <x14:sparkline>
              <xm:f>แจ้งคะแนน!T61:AH61</xm:f>
              <xm:sqref>AJ61</xm:sqref>
            </x14:sparkline>
            <x14:sparkline>
              <xm:f>แจ้งคะแนน!T62:AH62</xm:f>
              <xm:sqref>AJ62</xm:sqref>
            </x14:sparkline>
            <x14:sparkline>
              <xm:f>แจ้งคะแนน!T63:AH63</xm:f>
              <xm:sqref>AJ63</xm:sqref>
            </x14:sparkline>
            <x14:sparkline>
              <xm:f>แจ้งคะแนน!T64:AH64</xm:f>
              <xm:sqref>AJ64</xm:sqref>
            </x14:sparkline>
            <x14:sparkline>
              <xm:f>แจ้งคะแนน!T65:AH65</xm:f>
              <xm:sqref>AJ65</xm:sqref>
            </x14:sparkline>
            <x14:sparkline>
              <xm:f>แจ้งคะแนน!T66:AH66</xm:f>
              <xm:sqref>AJ66</xm:sqref>
            </x14:sparkline>
            <x14:sparkline>
              <xm:f>แจ้งคะแนน!T67:AH67</xm:f>
              <xm:sqref>AJ67</xm:sqref>
            </x14:sparkline>
            <x14:sparkline>
              <xm:f>แจ้งคะแนน!T68:AH68</xm:f>
              <xm:sqref>AJ68</xm:sqref>
            </x14:sparkline>
            <x14:sparkline>
              <xm:f>แจ้งคะแนน!T69:AH69</xm:f>
              <xm:sqref>AJ69</xm:sqref>
            </x14:sparkline>
            <x14:sparkline>
              <xm:f>แจ้งคะแนน!T70:AH70</xm:f>
              <xm:sqref>AJ70</xm:sqref>
            </x14:sparkline>
            <x14:sparkline>
              <xm:f>แจ้งคะแนน!T71:AH71</xm:f>
              <xm:sqref>AJ71</xm:sqref>
            </x14:sparkline>
            <x14:sparkline>
              <xm:f>แจ้งคะแนน!T72:AH72</xm:f>
              <xm:sqref>AJ72</xm:sqref>
            </x14:sparkline>
            <x14:sparkline>
              <xm:f>แจ้งคะแนน!T73:AH73</xm:f>
              <xm:sqref>AJ73</xm:sqref>
            </x14:sparkline>
            <x14:sparkline>
              <xm:f>แจ้งคะแนน!T74:AH74</xm:f>
              <xm:sqref>AJ74</xm:sqref>
            </x14:sparkline>
            <x14:sparkline>
              <xm:f>แจ้งคะแนน!T75:AH75</xm:f>
              <xm:sqref>AJ75</xm:sqref>
            </x14:sparkline>
            <x14:sparkline>
              <xm:f>แจ้งคะแนน!T76:AH76</xm:f>
              <xm:sqref>AJ76</xm:sqref>
            </x14:sparkline>
            <x14:sparkline>
              <xm:f>แจ้งคะแนน!T77:AH77</xm:f>
              <xm:sqref>AJ77</xm:sqref>
            </x14:sparkline>
          </x14:sparklines>
        </x14:sparklineGroup>
      </x14:sparklineGroup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B1:AJ77"/>
  <sheetViews>
    <sheetView showGridLines="0" showRowColHeaders="0" zoomScale="145" zoomScaleNormal="145" zoomScalePageLayoutView="120" workbookViewId="0">
      <pane ySplit="6" topLeftCell="A7" activePane="bottomLeft" state="frozen"/>
      <selection pane="bottomLeft" activeCell="E7" sqref="E7"/>
    </sheetView>
  </sheetViews>
  <sheetFormatPr defaultColWidth="9" defaultRowHeight="21"/>
  <cols>
    <col min="1" max="1" width="3.7265625" style="1" customWidth="1"/>
    <col min="2" max="2" width="4.81640625" style="150" customWidth="1"/>
    <col min="3" max="3" width="13.81640625" style="1" customWidth="1"/>
    <col min="4" max="4" width="23.26953125" style="1" customWidth="1"/>
    <col min="5" max="19" width="3.26953125" style="1" customWidth="1"/>
    <col min="20" max="20" width="3.1796875" style="150" customWidth="1"/>
    <col min="21" max="22" width="3.26953125" style="150" customWidth="1"/>
    <col min="23" max="23" width="6.1796875" style="150" customWidth="1"/>
    <col min="24" max="30" width="3.26953125" style="150" customWidth="1"/>
    <col min="31" max="31" width="4" style="150" customWidth="1"/>
    <col min="32" max="32" width="3.1796875" style="150" customWidth="1"/>
    <col min="33" max="33" width="4.7265625" style="1" customWidth="1"/>
    <col min="34" max="34" width="4" style="1" customWidth="1"/>
    <col min="35" max="36" width="4.1796875" style="151" customWidth="1"/>
    <col min="37" max="16384" width="9" style="1"/>
  </cols>
  <sheetData>
    <row r="1" spans="2:36" s="127" customFormat="1" ht="27">
      <c r="B1" s="454" t="s">
        <v>105</v>
      </c>
      <c r="C1" s="454"/>
      <c r="D1" s="123" t="str">
        <f>IF(ข้อมูล!D10=ข้อมูล!I31, "การเข้าห้องเรียน", "การมีปฏิสัมพันธ์")</f>
        <v>การเข้าห้องเรียน</v>
      </c>
      <c r="E1" s="365">
        <f>ข้อมูล!C3</f>
        <v>0</v>
      </c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124"/>
      <c r="U1" s="124"/>
      <c r="V1" s="124"/>
      <c r="W1" s="124"/>
      <c r="X1" s="365"/>
      <c r="Y1" s="365"/>
      <c r="Z1" s="365"/>
      <c r="AA1" s="365"/>
      <c r="AB1" s="365"/>
      <c r="AC1" s="365"/>
      <c r="AD1" s="365"/>
      <c r="AE1" s="124"/>
      <c r="AF1" s="124"/>
      <c r="AG1" s="124"/>
      <c r="AH1" s="124"/>
      <c r="AI1" s="125">
        <f>COUNTIF(E6:S6, "1")</f>
        <v>0</v>
      </c>
      <c r="AJ1" s="126">
        <f>ข้อมูล!J21</f>
        <v>0</v>
      </c>
    </row>
    <row r="2" spans="2:36" s="122" customFormat="1" ht="24">
      <c r="B2" s="468" t="s">
        <v>7</v>
      </c>
      <c r="C2" s="468"/>
      <c r="D2" s="367">
        <f>ข้อมูล!C5</f>
        <v>0</v>
      </c>
      <c r="E2" s="367"/>
      <c r="F2" s="367"/>
      <c r="G2" s="367"/>
      <c r="H2" s="468" t="s">
        <v>8</v>
      </c>
      <c r="I2" s="468"/>
      <c r="J2" s="468"/>
      <c r="K2" s="468">
        <f>ข้อมูล!C6</f>
        <v>0</v>
      </c>
      <c r="L2" s="468"/>
      <c r="M2" s="128"/>
      <c r="N2" s="128"/>
      <c r="O2" s="448" t="s">
        <v>9</v>
      </c>
      <c r="P2" s="448"/>
      <c r="Q2" s="448"/>
      <c r="R2" s="129">
        <f>ข้อมูล!C7</f>
        <v>0</v>
      </c>
      <c r="S2" s="129"/>
      <c r="T2" s="128"/>
      <c r="U2" s="362" t="s">
        <v>10</v>
      </c>
      <c r="V2" s="362"/>
      <c r="W2" s="362"/>
      <c r="X2" s="368">
        <f>ข้อมูล!C8</f>
        <v>0</v>
      </c>
      <c r="Y2" s="368"/>
      <c r="Z2" s="128"/>
      <c r="AA2" s="362"/>
      <c r="AB2" s="362"/>
      <c r="AC2" s="368"/>
      <c r="AD2" s="368"/>
      <c r="AE2" s="368"/>
      <c r="AF2" s="368"/>
      <c r="AG2" s="368"/>
      <c r="AH2" s="368"/>
      <c r="AI2" s="368"/>
      <c r="AJ2" s="368"/>
    </row>
    <row r="3" spans="2:36" s="122" customFormat="1" ht="24">
      <c r="B3" s="457" t="s">
        <v>38</v>
      </c>
      <c r="C3" s="458"/>
      <c r="D3" s="459"/>
      <c r="E3" s="152">
        <f t="shared" ref="E3:S3" si="0">COUNTIF(E7:E75, "&gt;0")</f>
        <v>0</v>
      </c>
      <c r="F3" s="152">
        <f t="shared" si="0"/>
        <v>0</v>
      </c>
      <c r="G3" s="152">
        <f t="shared" si="0"/>
        <v>0</v>
      </c>
      <c r="H3" s="152">
        <f t="shared" si="0"/>
        <v>0</v>
      </c>
      <c r="I3" s="152">
        <f t="shared" si="0"/>
        <v>0</v>
      </c>
      <c r="J3" s="152">
        <f t="shared" si="0"/>
        <v>0</v>
      </c>
      <c r="K3" s="152">
        <f t="shared" si="0"/>
        <v>0</v>
      </c>
      <c r="L3" s="152">
        <f t="shared" si="0"/>
        <v>0</v>
      </c>
      <c r="M3" s="152">
        <f t="shared" si="0"/>
        <v>0</v>
      </c>
      <c r="N3" s="152">
        <f t="shared" si="0"/>
        <v>0</v>
      </c>
      <c r="O3" s="152">
        <f t="shared" si="0"/>
        <v>0</v>
      </c>
      <c r="P3" s="152">
        <f t="shared" si="0"/>
        <v>0</v>
      </c>
      <c r="Q3" s="152">
        <f t="shared" si="0"/>
        <v>0</v>
      </c>
      <c r="R3" s="152">
        <f t="shared" si="0"/>
        <v>0</v>
      </c>
      <c r="S3" s="153">
        <f t="shared" si="0"/>
        <v>0</v>
      </c>
      <c r="T3" s="130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2"/>
      <c r="AF3" s="132"/>
      <c r="AG3" s="132"/>
      <c r="AH3" s="132"/>
      <c r="AI3" s="132"/>
      <c r="AJ3" s="132"/>
    </row>
    <row r="4" spans="2:36" s="135" customFormat="1" ht="18.75" customHeight="1">
      <c r="B4" s="460" t="s">
        <v>0</v>
      </c>
      <c r="C4" s="463" t="s">
        <v>126</v>
      </c>
      <c r="D4" s="463" t="s">
        <v>2</v>
      </c>
      <c r="E4" s="466" t="str">
        <f>IF(ข้อมูล!D10=ข้อมูล!I31,"คะแนนการ"&amp;ข้อมูล!I31,"คะแนนการ"&amp;ข้อมูล!I32)</f>
        <v>คะแนนการเข้าเรียน</v>
      </c>
      <c r="F4" s="467"/>
      <c r="G4" s="467"/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7"/>
      <c r="T4" s="133"/>
      <c r="U4" s="452"/>
      <c r="V4" s="452"/>
      <c r="W4" s="452"/>
      <c r="X4" s="452"/>
      <c r="Y4" s="452"/>
      <c r="Z4" s="452"/>
      <c r="AA4" s="452"/>
      <c r="AB4" s="452"/>
      <c r="AC4" s="452"/>
      <c r="AD4" s="452"/>
      <c r="AE4" s="134"/>
      <c r="AF4" s="453"/>
      <c r="AG4" s="455"/>
      <c r="AH4" s="456"/>
      <c r="AI4" s="449"/>
      <c r="AJ4" s="449"/>
    </row>
    <row r="5" spans="2:36" s="135" customFormat="1" ht="18.75" customHeight="1">
      <c r="B5" s="461"/>
      <c r="C5" s="464"/>
      <c r="D5" s="464"/>
      <c r="E5" s="136">
        <v>1</v>
      </c>
      <c r="F5" s="136">
        <v>2</v>
      </c>
      <c r="G5" s="136">
        <v>3</v>
      </c>
      <c r="H5" s="136">
        <v>4</v>
      </c>
      <c r="I5" s="136">
        <v>5</v>
      </c>
      <c r="J5" s="136">
        <v>6</v>
      </c>
      <c r="K5" s="136">
        <v>7</v>
      </c>
      <c r="L5" s="136">
        <v>8</v>
      </c>
      <c r="M5" s="136">
        <v>9</v>
      </c>
      <c r="N5" s="136">
        <v>10</v>
      </c>
      <c r="O5" s="136">
        <v>11</v>
      </c>
      <c r="P5" s="136">
        <v>12</v>
      </c>
      <c r="Q5" s="136">
        <v>13</v>
      </c>
      <c r="R5" s="136">
        <v>14</v>
      </c>
      <c r="S5" s="137">
        <v>15</v>
      </c>
      <c r="T5" s="450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451"/>
      <c r="AF5" s="453"/>
      <c r="AG5" s="455"/>
      <c r="AH5" s="456"/>
      <c r="AI5" s="449"/>
      <c r="AJ5" s="449"/>
    </row>
    <row r="6" spans="2:36" s="135" customFormat="1" ht="18.75" customHeight="1">
      <c r="B6" s="462"/>
      <c r="C6" s="465"/>
      <c r="D6" s="139"/>
      <c r="E6" s="154" t="str">
        <f>IF(ข้อมูล!H3 &lt;&gt;0,1,"")</f>
        <v/>
      </c>
      <c r="F6" s="154" t="str">
        <f>IF(ข้อมูล!H4 &lt;&gt;0,1,"")</f>
        <v/>
      </c>
      <c r="G6" s="154" t="str">
        <f>IF(ข้อมูล!H5&lt;&gt;0,1,"")</f>
        <v/>
      </c>
      <c r="H6" s="154" t="str">
        <f>IF(ข้อมูล!H6 &lt;&gt;0,1,"")</f>
        <v/>
      </c>
      <c r="I6" s="154" t="str">
        <f>IF(ข้อมูล!H7&lt;&gt;0,1,"")</f>
        <v/>
      </c>
      <c r="J6" s="154" t="str">
        <f>IF(ข้อมูล!H8 &lt;&gt;0,1,"")</f>
        <v/>
      </c>
      <c r="K6" s="154" t="str">
        <f>IF(ข้อมูล!H9 &lt;&gt;0,1,"")</f>
        <v/>
      </c>
      <c r="L6" s="154" t="str">
        <f>IF(ข้อมูล!H10 &lt;&gt;0,1,"")</f>
        <v/>
      </c>
      <c r="M6" s="154" t="str">
        <f>IF(ข้อมูล!H11&lt;&gt;0,1,"")</f>
        <v/>
      </c>
      <c r="N6" s="154" t="str">
        <f>IF(ข้อมูล!H12 &lt;&gt;0,1,"")</f>
        <v/>
      </c>
      <c r="O6" s="154" t="str">
        <f>IF(ข้อมูล!H13 &lt;&gt;0,1,"")</f>
        <v/>
      </c>
      <c r="P6" s="154" t="str">
        <f>IF(ข้อมูล!H14 &lt;&gt;0,1,"")</f>
        <v/>
      </c>
      <c r="Q6" s="154" t="str">
        <f>IF(ข้อมูล!H15 &lt;&gt;0,1,"")</f>
        <v/>
      </c>
      <c r="R6" s="154" t="str">
        <f>IF(ข้อมูล!H16 &lt;&gt;0,1,"")</f>
        <v/>
      </c>
      <c r="S6" s="155" t="str">
        <f>IF(ข้อมูล!H17 &lt;&gt;0,1,"")</f>
        <v/>
      </c>
      <c r="T6" s="45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451"/>
      <c r="AF6" s="134"/>
      <c r="AG6" s="140"/>
      <c r="AH6" s="140"/>
      <c r="AI6" s="140"/>
      <c r="AJ6" s="449"/>
    </row>
    <row r="7" spans="2:36" s="148" customFormat="1" ht="19.5">
      <c r="B7" s="51" t="str">
        <f>ข้อมูลนักศึกษา!B5</f>
        <v/>
      </c>
      <c r="C7" s="51" t="str">
        <f>IF(B7="","",ข้อมูลนักศึกษา!C5)</f>
        <v/>
      </c>
      <c r="D7" s="314" t="str">
        <f>IF(C7="","",ข้อมูลนักศึกษา!D5)</f>
        <v/>
      </c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2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4"/>
      <c r="AF7" s="145"/>
      <c r="AG7" s="144"/>
      <c r="AH7" s="143"/>
      <c r="AI7" s="146"/>
      <c r="AJ7" s="147"/>
    </row>
    <row r="8" spans="2:36" s="148" customFormat="1" ht="19.5">
      <c r="B8" s="51" t="str">
        <f>ข้อมูลนักศึกษา!B6</f>
        <v/>
      </c>
      <c r="C8" s="51" t="str">
        <f>IF(B8="","",ข้อมูลนักศึกษา!C6)</f>
        <v/>
      </c>
      <c r="D8" s="314" t="str">
        <f>IF(C8="","",ข้อมูลนักศึกษา!D6)</f>
        <v/>
      </c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2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4"/>
      <c r="AF8" s="145"/>
      <c r="AG8" s="144"/>
      <c r="AH8" s="143"/>
      <c r="AI8" s="146"/>
      <c r="AJ8" s="147"/>
    </row>
    <row r="9" spans="2:36" s="148" customFormat="1" ht="19.5">
      <c r="B9" s="51" t="str">
        <f>ข้อมูลนักศึกษา!B7</f>
        <v/>
      </c>
      <c r="C9" s="51" t="str">
        <f>IF(B9="","",ข้อมูลนักศึกษา!C7)</f>
        <v/>
      </c>
      <c r="D9" s="314" t="str">
        <f>IF(C9="","",ข้อมูลนักศึกษา!D7)</f>
        <v/>
      </c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9"/>
      <c r="T9" s="142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4"/>
      <c r="AF9" s="145"/>
      <c r="AG9" s="144"/>
      <c r="AH9" s="143"/>
      <c r="AI9" s="146"/>
      <c r="AJ9" s="147"/>
    </row>
    <row r="10" spans="2:36" s="148" customFormat="1" ht="19.5">
      <c r="B10" s="51" t="str">
        <f>ข้อมูลนักศึกษา!B8</f>
        <v/>
      </c>
      <c r="C10" s="51" t="str">
        <f>IF(B10="","",ข้อมูลนักศึกษา!C8)</f>
        <v/>
      </c>
      <c r="D10" s="314" t="str">
        <f>IF(C10="","",ข้อมูลนักศึกษา!D8)</f>
        <v/>
      </c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9"/>
      <c r="T10" s="142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4"/>
      <c r="AF10" s="145"/>
      <c r="AG10" s="144"/>
      <c r="AH10" s="143"/>
      <c r="AI10" s="146"/>
      <c r="AJ10" s="147"/>
    </row>
    <row r="11" spans="2:36" s="148" customFormat="1" ht="19.5">
      <c r="B11" s="51" t="str">
        <f>ข้อมูลนักศึกษา!B9</f>
        <v/>
      </c>
      <c r="C11" s="51" t="str">
        <f>IF(B11="","",ข้อมูลนักศึกษา!C9)</f>
        <v/>
      </c>
      <c r="D11" s="314" t="str">
        <f>IF(C11="","",ข้อมูลนักศึกษา!D9)</f>
        <v/>
      </c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9"/>
      <c r="T11" s="142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4"/>
      <c r="AF11" s="145"/>
      <c r="AG11" s="144"/>
      <c r="AH11" s="143"/>
      <c r="AI11" s="146"/>
      <c r="AJ11" s="147"/>
    </row>
    <row r="12" spans="2:36" s="148" customFormat="1" ht="19.5">
      <c r="B12" s="51" t="str">
        <f>ข้อมูลนักศึกษา!B10</f>
        <v/>
      </c>
      <c r="C12" s="51" t="str">
        <f>IF(B12="","",ข้อมูลนักศึกษา!C10)</f>
        <v/>
      </c>
      <c r="D12" s="314" t="str">
        <f>IF(C12="","",ข้อมูลนักศึกษา!D10)</f>
        <v/>
      </c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9"/>
      <c r="T12" s="142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4"/>
      <c r="AF12" s="145"/>
      <c r="AG12" s="144"/>
      <c r="AH12" s="143"/>
      <c r="AI12" s="146"/>
      <c r="AJ12" s="147"/>
    </row>
    <row r="13" spans="2:36" s="148" customFormat="1" ht="19.5">
      <c r="B13" s="51" t="str">
        <f>ข้อมูลนักศึกษา!B11</f>
        <v/>
      </c>
      <c r="C13" s="51" t="str">
        <f>IF(B13="","",ข้อมูลนักศึกษา!C11)</f>
        <v/>
      </c>
      <c r="D13" s="314" t="str">
        <f>IF(C13="","",ข้อมูลนักศึกษา!D11)</f>
        <v/>
      </c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9"/>
      <c r="T13" s="142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4"/>
      <c r="AF13" s="145"/>
      <c r="AG13" s="144"/>
      <c r="AH13" s="143"/>
      <c r="AI13" s="146"/>
      <c r="AJ13" s="147"/>
    </row>
    <row r="14" spans="2:36" s="148" customFormat="1" ht="19.5">
      <c r="B14" s="51" t="str">
        <f>ข้อมูลนักศึกษา!B12</f>
        <v/>
      </c>
      <c r="C14" s="51" t="str">
        <f>IF(B14="","",ข้อมูลนักศึกษา!C12)</f>
        <v/>
      </c>
      <c r="D14" s="314" t="str">
        <f>IF(C14="","",ข้อมูลนักศึกษา!D12)</f>
        <v/>
      </c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9"/>
      <c r="T14" s="142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4"/>
      <c r="AF14" s="145"/>
      <c r="AG14" s="144"/>
      <c r="AH14" s="143"/>
      <c r="AI14" s="146"/>
      <c r="AJ14" s="147"/>
    </row>
    <row r="15" spans="2:36" s="148" customFormat="1" ht="19.5">
      <c r="B15" s="51" t="str">
        <f>ข้อมูลนักศึกษา!B13</f>
        <v/>
      </c>
      <c r="C15" s="51" t="str">
        <f>IF(B15="","",ข้อมูลนักศึกษา!C13)</f>
        <v/>
      </c>
      <c r="D15" s="314" t="str">
        <f>IF(C15="","",ข้อมูลนักศึกษา!D13)</f>
        <v/>
      </c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9"/>
      <c r="T15" s="142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4"/>
      <c r="AF15" s="145"/>
      <c r="AG15" s="144"/>
      <c r="AH15" s="143"/>
      <c r="AI15" s="146"/>
      <c r="AJ15" s="147"/>
    </row>
    <row r="16" spans="2:36" s="148" customFormat="1" ht="19.5">
      <c r="B16" s="51" t="str">
        <f>ข้อมูลนักศึกษา!B14</f>
        <v/>
      </c>
      <c r="C16" s="51" t="str">
        <f>IF(B16="","",ข้อมูลนักศึกษา!C14)</f>
        <v/>
      </c>
      <c r="D16" s="314" t="str">
        <f>IF(C16="","",ข้อมูลนักศึกษา!D14)</f>
        <v/>
      </c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9"/>
      <c r="T16" s="142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4"/>
      <c r="AF16" s="145"/>
      <c r="AG16" s="144"/>
      <c r="AH16" s="143"/>
      <c r="AI16" s="146"/>
      <c r="AJ16" s="147"/>
    </row>
    <row r="17" spans="2:36" s="148" customFormat="1" ht="19.5">
      <c r="B17" s="51" t="str">
        <f>ข้อมูลนักศึกษา!B15</f>
        <v/>
      </c>
      <c r="C17" s="51" t="str">
        <f>IF(B17="","",ข้อมูลนักศึกษา!C15)</f>
        <v/>
      </c>
      <c r="D17" s="314" t="str">
        <f>IF(C17="","",ข้อมูลนักศึกษา!D15)</f>
        <v/>
      </c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9"/>
      <c r="T17" s="142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4"/>
      <c r="AF17" s="145"/>
      <c r="AG17" s="144"/>
      <c r="AH17" s="143"/>
      <c r="AI17" s="146"/>
      <c r="AJ17" s="147"/>
    </row>
    <row r="18" spans="2:36" s="148" customFormat="1" ht="19.5">
      <c r="B18" s="51" t="str">
        <f>ข้อมูลนักศึกษา!B16</f>
        <v/>
      </c>
      <c r="C18" s="51" t="str">
        <f>IF(B18="","",ข้อมูลนักศึกษา!C16)</f>
        <v/>
      </c>
      <c r="D18" s="314" t="str">
        <f>IF(C18="","",ข้อมูลนักศึกษา!D16)</f>
        <v/>
      </c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9"/>
      <c r="T18" s="142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4"/>
      <c r="AF18" s="145"/>
      <c r="AG18" s="144"/>
      <c r="AH18" s="143"/>
      <c r="AI18" s="146"/>
      <c r="AJ18" s="147"/>
    </row>
    <row r="19" spans="2:36" s="148" customFormat="1" ht="19.5">
      <c r="B19" s="51" t="str">
        <f>ข้อมูลนักศึกษา!B17</f>
        <v/>
      </c>
      <c r="C19" s="51" t="str">
        <f>IF(B19="","",ข้อมูลนักศึกษา!C17)</f>
        <v/>
      </c>
      <c r="D19" s="314" t="str">
        <f>IF(C19="","",ข้อมูลนักศึกษา!D17)</f>
        <v/>
      </c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9"/>
      <c r="T19" s="142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4"/>
      <c r="AF19" s="145"/>
      <c r="AG19" s="144"/>
      <c r="AH19" s="143"/>
      <c r="AI19" s="146"/>
      <c r="AJ19" s="147"/>
    </row>
    <row r="20" spans="2:36" s="148" customFormat="1" ht="19.5">
      <c r="B20" s="51" t="str">
        <f>ข้อมูลนักศึกษา!B18</f>
        <v/>
      </c>
      <c r="C20" s="51" t="str">
        <f>IF(B20="","",ข้อมูลนักศึกษา!C18)</f>
        <v/>
      </c>
      <c r="D20" s="314" t="str">
        <f>IF(C20="","",ข้อมูลนักศึกษา!D18)</f>
        <v/>
      </c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9"/>
      <c r="T20" s="142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4"/>
      <c r="AF20" s="145"/>
      <c r="AG20" s="144"/>
      <c r="AH20" s="143"/>
      <c r="AI20" s="146"/>
      <c r="AJ20" s="147"/>
    </row>
    <row r="21" spans="2:36" s="148" customFormat="1" ht="19.5">
      <c r="B21" s="51" t="str">
        <f>ข้อมูลนักศึกษา!B19</f>
        <v/>
      </c>
      <c r="C21" s="51" t="str">
        <f>IF(B21="","",ข้อมูลนักศึกษา!C19)</f>
        <v/>
      </c>
      <c r="D21" s="314" t="str">
        <f>IF(C21="","",ข้อมูลนักศึกษา!D19)</f>
        <v/>
      </c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9"/>
      <c r="T21" s="142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4"/>
      <c r="AF21" s="145"/>
      <c r="AG21" s="144"/>
      <c r="AH21" s="143"/>
      <c r="AI21" s="146"/>
      <c r="AJ21" s="147"/>
    </row>
    <row r="22" spans="2:36" s="148" customFormat="1" ht="19.5">
      <c r="B22" s="51" t="str">
        <f>ข้อมูลนักศึกษา!B20</f>
        <v/>
      </c>
      <c r="C22" s="51" t="str">
        <f>IF(B22="","",ข้อมูลนักศึกษา!C20)</f>
        <v/>
      </c>
      <c r="D22" s="314" t="str">
        <f>IF(C22="","",ข้อมูลนักศึกษา!D20)</f>
        <v/>
      </c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9"/>
      <c r="T22" s="142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4"/>
      <c r="AF22" s="145"/>
      <c r="AG22" s="144"/>
      <c r="AH22" s="143"/>
      <c r="AI22" s="146"/>
      <c r="AJ22" s="147"/>
    </row>
    <row r="23" spans="2:36" s="148" customFormat="1" ht="19.5">
      <c r="B23" s="51" t="str">
        <f>ข้อมูลนักศึกษา!B21</f>
        <v/>
      </c>
      <c r="C23" s="51" t="str">
        <f>IF(B23="","",ข้อมูลนักศึกษา!C21)</f>
        <v/>
      </c>
      <c r="D23" s="314" t="str">
        <f>IF(C23="","",ข้อมูลนักศึกษา!D21)</f>
        <v/>
      </c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9"/>
      <c r="T23" s="142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4"/>
      <c r="AF23" s="145"/>
      <c r="AG23" s="144"/>
      <c r="AH23" s="143"/>
      <c r="AI23" s="146"/>
      <c r="AJ23" s="147"/>
    </row>
    <row r="24" spans="2:36" s="148" customFormat="1" ht="19.5">
      <c r="B24" s="51" t="str">
        <f>ข้อมูลนักศึกษา!B22</f>
        <v/>
      </c>
      <c r="C24" s="51" t="str">
        <f>IF(B24="","",ข้อมูลนักศึกษา!C22)</f>
        <v/>
      </c>
      <c r="D24" s="314" t="str">
        <f>IF(C24="","",ข้อมูลนักศึกษา!D22)</f>
        <v/>
      </c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9"/>
      <c r="T24" s="142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4"/>
      <c r="AF24" s="145"/>
      <c r="AG24" s="144"/>
      <c r="AH24" s="143"/>
      <c r="AI24" s="146"/>
      <c r="AJ24" s="147"/>
    </row>
    <row r="25" spans="2:36" s="148" customFormat="1" ht="19.5">
      <c r="B25" s="51" t="str">
        <f>ข้อมูลนักศึกษา!B23</f>
        <v/>
      </c>
      <c r="C25" s="51" t="str">
        <f>IF(B25="","",ข้อมูลนักศึกษา!C23)</f>
        <v/>
      </c>
      <c r="D25" s="314" t="str">
        <f>IF(C25="","",ข้อมูลนักศึกษา!D23)</f>
        <v/>
      </c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9"/>
      <c r="T25" s="142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4"/>
      <c r="AF25" s="145"/>
      <c r="AG25" s="144"/>
      <c r="AH25" s="143"/>
      <c r="AI25" s="146"/>
      <c r="AJ25" s="147"/>
    </row>
    <row r="26" spans="2:36" s="148" customFormat="1" ht="19.5">
      <c r="B26" s="51" t="str">
        <f>ข้อมูลนักศึกษา!B24</f>
        <v/>
      </c>
      <c r="C26" s="51" t="str">
        <f>IF(B26="","",ข้อมูลนักศึกษา!C24)</f>
        <v/>
      </c>
      <c r="D26" s="314" t="str">
        <f>IF(C26="","",ข้อมูลนักศึกษา!D24)</f>
        <v/>
      </c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9"/>
      <c r="T26" s="142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4"/>
      <c r="AF26" s="145"/>
      <c r="AG26" s="144"/>
      <c r="AH26" s="143"/>
      <c r="AI26" s="146"/>
      <c r="AJ26" s="147"/>
    </row>
    <row r="27" spans="2:36" s="148" customFormat="1" ht="19.5">
      <c r="B27" s="51" t="str">
        <f>ข้อมูลนักศึกษา!B25</f>
        <v/>
      </c>
      <c r="C27" s="51" t="str">
        <f>IF(B27="","",ข้อมูลนักศึกษา!C25)</f>
        <v/>
      </c>
      <c r="D27" s="314" t="str">
        <f>IF(C27="","",ข้อมูลนักศึกษา!D25)</f>
        <v/>
      </c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9"/>
      <c r="T27" s="142"/>
      <c r="U27" s="143"/>
      <c r="V27" s="143"/>
      <c r="W27" s="143"/>
      <c r="X27" s="143"/>
      <c r="Y27" s="143"/>
      <c r="Z27" s="143"/>
      <c r="AA27" s="143"/>
      <c r="AB27" s="143"/>
      <c r="AC27" s="143"/>
      <c r="AD27" s="143"/>
      <c r="AE27" s="144"/>
      <c r="AF27" s="145"/>
      <c r="AG27" s="144"/>
      <c r="AH27" s="143"/>
      <c r="AI27" s="146"/>
      <c r="AJ27" s="147"/>
    </row>
    <row r="28" spans="2:36" s="148" customFormat="1" ht="19.5">
      <c r="B28" s="51" t="str">
        <f>ข้อมูลนักศึกษา!B26</f>
        <v/>
      </c>
      <c r="C28" s="51" t="str">
        <f>IF(B28="","",ข้อมูลนักศึกษา!C26)</f>
        <v/>
      </c>
      <c r="D28" s="314" t="str">
        <f>IF(C28="","",ข้อมูลนักศึกษา!D26)</f>
        <v/>
      </c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9"/>
      <c r="T28" s="142"/>
      <c r="U28" s="143"/>
      <c r="V28" s="143"/>
      <c r="W28" s="143"/>
      <c r="X28" s="143"/>
      <c r="Y28" s="143"/>
      <c r="Z28" s="143"/>
      <c r="AA28" s="143"/>
      <c r="AB28" s="143"/>
      <c r="AC28" s="143"/>
      <c r="AD28" s="143"/>
      <c r="AE28" s="144"/>
      <c r="AF28" s="145"/>
      <c r="AG28" s="144"/>
      <c r="AH28" s="143"/>
      <c r="AI28" s="146"/>
      <c r="AJ28" s="147"/>
    </row>
    <row r="29" spans="2:36" s="148" customFormat="1" ht="19.5">
      <c r="B29" s="51" t="str">
        <f>ข้อมูลนักศึกษา!B27</f>
        <v/>
      </c>
      <c r="C29" s="51" t="str">
        <f>IF(B29="","",ข้อมูลนักศึกษา!C27)</f>
        <v/>
      </c>
      <c r="D29" s="314" t="str">
        <f>IF(C29="","",ข้อมูลนักศึกษา!D27)</f>
        <v/>
      </c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9"/>
      <c r="T29" s="142"/>
      <c r="U29" s="143"/>
      <c r="V29" s="143"/>
      <c r="W29" s="143"/>
      <c r="X29" s="143"/>
      <c r="Y29" s="143"/>
      <c r="Z29" s="143"/>
      <c r="AA29" s="143"/>
      <c r="AB29" s="143"/>
      <c r="AC29" s="143"/>
      <c r="AD29" s="143"/>
      <c r="AE29" s="144"/>
      <c r="AF29" s="145"/>
      <c r="AG29" s="144"/>
      <c r="AH29" s="143"/>
      <c r="AI29" s="146"/>
      <c r="AJ29" s="147"/>
    </row>
    <row r="30" spans="2:36" s="148" customFormat="1" ht="19.5">
      <c r="B30" s="51" t="str">
        <f>ข้อมูลนักศึกษา!B28</f>
        <v/>
      </c>
      <c r="C30" s="51" t="str">
        <f>IF(B30="","",ข้อมูลนักศึกษา!C28)</f>
        <v/>
      </c>
      <c r="D30" s="314" t="str">
        <f>IF(C30="","",ข้อมูลนักศึกษา!D28)</f>
        <v/>
      </c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9"/>
      <c r="T30" s="142"/>
      <c r="U30" s="143"/>
      <c r="V30" s="143"/>
      <c r="W30" s="143"/>
      <c r="X30" s="143"/>
      <c r="Y30" s="143"/>
      <c r="Z30" s="143"/>
      <c r="AA30" s="143"/>
      <c r="AB30" s="143"/>
      <c r="AC30" s="143"/>
      <c r="AD30" s="143"/>
      <c r="AE30" s="144"/>
      <c r="AF30" s="145"/>
      <c r="AG30" s="144"/>
      <c r="AH30" s="143"/>
      <c r="AI30" s="146"/>
      <c r="AJ30" s="147"/>
    </row>
    <row r="31" spans="2:36" s="148" customFormat="1" ht="19.5">
      <c r="B31" s="51" t="str">
        <f>ข้อมูลนักศึกษา!B29</f>
        <v/>
      </c>
      <c r="C31" s="51" t="str">
        <f>IF(B31="","",ข้อมูลนักศึกษา!C29)</f>
        <v/>
      </c>
      <c r="D31" s="314" t="str">
        <f>IF(C31="","",ข้อมูลนักศึกษา!D29)</f>
        <v/>
      </c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9"/>
      <c r="T31" s="142"/>
      <c r="U31" s="143"/>
      <c r="V31" s="143"/>
      <c r="W31" s="143"/>
      <c r="X31" s="143"/>
      <c r="Y31" s="143"/>
      <c r="Z31" s="143"/>
      <c r="AA31" s="143"/>
      <c r="AB31" s="143"/>
      <c r="AC31" s="143"/>
      <c r="AD31" s="143"/>
      <c r="AE31" s="144"/>
      <c r="AF31" s="145"/>
      <c r="AG31" s="144"/>
      <c r="AH31" s="143"/>
      <c r="AI31" s="146"/>
      <c r="AJ31" s="147"/>
    </row>
    <row r="32" spans="2:36" s="148" customFormat="1" ht="19.5">
      <c r="B32" s="51" t="str">
        <f>ข้อมูลนักศึกษา!B30</f>
        <v/>
      </c>
      <c r="C32" s="51" t="str">
        <f>IF(B32="","",ข้อมูลนักศึกษา!C30)</f>
        <v/>
      </c>
      <c r="D32" s="314" t="str">
        <f>IF(C32="","",ข้อมูลนักศึกษา!D30)</f>
        <v/>
      </c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9"/>
      <c r="T32" s="142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4"/>
      <c r="AF32" s="145"/>
      <c r="AG32" s="144"/>
      <c r="AH32" s="143"/>
      <c r="AI32" s="146"/>
      <c r="AJ32" s="147"/>
    </row>
    <row r="33" spans="2:36" s="148" customFormat="1" ht="19.5">
      <c r="B33" s="51" t="str">
        <f>ข้อมูลนักศึกษา!B31</f>
        <v/>
      </c>
      <c r="C33" s="51" t="str">
        <f>IF(B33="","",ข้อมูลนักศึกษา!C31)</f>
        <v/>
      </c>
      <c r="D33" s="314" t="str">
        <f>IF(C33="","",ข้อมูลนักศึกษา!D31)</f>
        <v/>
      </c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9"/>
      <c r="T33" s="142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4"/>
      <c r="AF33" s="145"/>
      <c r="AG33" s="144"/>
      <c r="AH33" s="143"/>
      <c r="AI33" s="146"/>
      <c r="AJ33" s="147"/>
    </row>
    <row r="34" spans="2:36" s="148" customFormat="1" ht="19.5">
      <c r="B34" s="51" t="str">
        <f>ข้อมูลนักศึกษา!B32</f>
        <v/>
      </c>
      <c r="C34" s="51" t="str">
        <f>IF(B34="","",ข้อมูลนักศึกษา!C32)</f>
        <v/>
      </c>
      <c r="D34" s="314" t="str">
        <f>IF(C34="","",ข้อมูลนักศึกษา!D32)</f>
        <v/>
      </c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9"/>
      <c r="T34" s="142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4"/>
      <c r="AF34" s="145"/>
      <c r="AG34" s="144"/>
      <c r="AH34" s="143"/>
      <c r="AI34" s="146"/>
      <c r="AJ34" s="147"/>
    </row>
    <row r="35" spans="2:36" s="148" customFormat="1" ht="19.5">
      <c r="B35" s="51" t="str">
        <f>ข้อมูลนักศึกษา!B33</f>
        <v/>
      </c>
      <c r="C35" s="51" t="str">
        <f>IF(B35="","",ข้อมูลนักศึกษา!C33)</f>
        <v/>
      </c>
      <c r="D35" s="314" t="str">
        <f>IF(C35="","",ข้อมูลนักศึกษา!D33)</f>
        <v/>
      </c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9"/>
      <c r="T35" s="142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4"/>
      <c r="AF35" s="145"/>
      <c r="AG35" s="144"/>
      <c r="AH35" s="143"/>
      <c r="AI35" s="146"/>
      <c r="AJ35" s="147"/>
    </row>
    <row r="36" spans="2:36" s="148" customFormat="1" ht="19.5">
      <c r="B36" s="51" t="str">
        <f>ข้อมูลนักศึกษา!B34</f>
        <v/>
      </c>
      <c r="C36" s="51" t="str">
        <f>IF(B36="","",ข้อมูลนักศึกษา!C34)</f>
        <v/>
      </c>
      <c r="D36" s="314" t="str">
        <f>IF(C36="","",ข้อมูลนักศึกษา!D34)</f>
        <v/>
      </c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9"/>
      <c r="T36" s="142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4"/>
      <c r="AF36" s="145"/>
      <c r="AG36" s="144"/>
      <c r="AH36" s="143"/>
      <c r="AI36" s="146"/>
      <c r="AJ36" s="147"/>
    </row>
    <row r="37" spans="2:36" s="148" customFormat="1" ht="19.5">
      <c r="B37" s="51" t="str">
        <f>ข้อมูลนักศึกษา!B35</f>
        <v/>
      </c>
      <c r="C37" s="51" t="str">
        <f>IF(B37="","",ข้อมูลนักศึกษา!C35)</f>
        <v/>
      </c>
      <c r="D37" s="314" t="str">
        <f>IF(C37="","",ข้อมูลนักศึกษา!D35)</f>
        <v/>
      </c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9"/>
      <c r="T37" s="142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4"/>
      <c r="AF37" s="145"/>
      <c r="AG37" s="144"/>
      <c r="AH37" s="143"/>
      <c r="AI37" s="146"/>
      <c r="AJ37" s="147"/>
    </row>
    <row r="38" spans="2:36" s="148" customFormat="1" ht="19.5">
      <c r="B38" s="51" t="str">
        <f>ข้อมูลนักศึกษา!B36</f>
        <v/>
      </c>
      <c r="C38" s="51" t="str">
        <f>IF(B38="","",ข้อมูลนักศึกษา!C36)</f>
        <v/>
      </c>
      <c r="D38" s="314" t="str">
        <f>IF(C38="","",ข้อมูลนักศึกษา!D36)</f>
        <v/>
      </c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9"/>
      <c r="T38" s="142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4"/>
      <c r="AF38" s="145"/>
      <c r="AG38" s="144"/>
      <c r="AH38" s="143"/>
      <c r="AI38" s="146"/>
      <c r="AJ38" s="147"/>
    </row>
    <row r="39" spans="2:36" s="148" customFormat="1" ht="19.5">
      <c r="B39" s="51" t="str">
        <f>ข้อมูลนักศึกษา!B37</f>
        <v/>
      </c>
      <c r="C39" s="51" t="str">
        <f>IF(B39="","",ข้อมูลนักศึกษา!C37)</f>
        <v/>
      </c>
      <c r="D39" s="314" t="str">
        <f>IF(C39="","",ข้อมูลนักศึกษา!D37)</f>
        <v/>
      </c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9"/>
      <c r="T39" s="142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4"/>
      <c r="AF39" s="145"/>
      <c r="AG39" s="144"/>
      <c r="AH39" s="143"/>
      <c r="AI39" s="146"/>
      <c r="AJ39" s="147"/>
    </row>
    <row r="40" spans="2:36" s="148" customFormat="1" ht="19.5">
      <c r="B40" s="51" t="str">
        <f>ข้อมูลนักศึกษา!B38</f>
        <v/>
      </c>
      <c r="C40" s="51" t="str">
        <f>IF(B40="","",ข้อมูลนักศึกษา!C38)</f>
        <v/>
      </c>
      <c r="D40" s="314" t="str">
        <f>IF(C40="","",ข้อมูลนักศึกษา!D38)</f>
        <v/>
      </c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9"/>
      <c r="T40" s="142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4"/>
      <c r="AF40" s="145"/>
      <c r="AG40" s="144"/>
      <c r="AH40" s="143"/>
      <c r="AI40" s="146"/>
      <c r="AJ40" s="147"/>
    </row>
    <row r="41" spans="2:36" s="148" customFormat="1" ht="19.5">
      <c r="B41" s="51" t="str">
        <f>ข้อมูลนักศึกษา!B39</f>
        <v/>
      </c>
      <c r="C41" s="51" t="str">
        <f>IF(B41="","",ข้อมูลนักศึกษา!C39)</f>
        <v/>
      </c>
      <c r="D41" s="314" t="str">
        <f>IF(C41="","",ข้อมูลนักศึกษา!D39)</f>
        <v/>
      </c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9"/>
      <c r="T41" s="142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4"/>
      <c r="AF41" s="145"/>
      <c r="AG41" s="144"/>
      <c r="AH41" s="143"/>
      <c r="AI41" s="146"/>
      <c r="AJ41" s="147"/>
    </row>
    <row r="42" spans="2:36" s="148" customFormat="1" ht="19.5">
      <c r="B42" s="51" t="str">
        <f>ข้อมูลนักศึกษา!B40</f>
        <v/>
      </c>
      <c r="C42" s="51" t="str">
        <f>IF(B42="","",ข้อมูลนักศึกษา!C40)</f>
        <v/>
      </c>
      <c r="D42" s="314" t="str">
        <f>IF(C42="","",ข้อมูลนักศึกษา!D40)</f>
        <v/>
      </c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9"/>
      <c r="T42" s="142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4"/>
      <c r="AF42" s="145"/>
      <c r="AG42" s="144"/>
      <c r="AH42" s="143"/>
      <c r="AI42" s="146"/>
      <c r="AJ42" s="147"/>
    </row>
    <row r="43" spans="2:36" s="148" customFormat="1" ht="19.5">
      <c r="B43" s="51" t="str">
        <f>ข้อมูลนักศึกษา!B41</f>
        <v/>
      </c>
      <c r="C43" s="51" t="str">
        <f>IF(B43="","",ข้อมูลนักศึกษา!C41)</f>
        <v/>
      </c>
      <c r="D43" s="314" t="str">
        <f>IF(C43="","",ข้อมูลนักศึกษา!D41)</f>
        <v/>
      </c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9"/>
      <c r="T43" s="142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4"/>
      <c r="AF43" s="145"/>
      <c r="AG43" s="144"/>
      <c r="AH43" s="143"/>
      <c r="AI43" s="146"/>
      <c r="AJ43" s="147"/>
    </row>
    <row r="44" spans="2:36" s="148" customFormat="1" ht="19.5">
      <c r="B44" s="51" t="str">
        <f>ข้อมูลนักศึกษา!B42</f>
        <v/>
      </c>
      <c r="C44" s="51" t="str">
        <f>IF(B44="","",ข้อมูลนักศึกษา!C42)</f>
        <v/>
      </c>
      <c r="D44" s="314" t="str">
        <f>IF(C44="","",ข้อมูลนักศึกษา!D42)</f>
        <v/>
      </c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9"/>
      <c r="T44" s="142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4"/>
      <c r="AF44" s="145"/>
      <c r="AG44" s="144"/>
      <c r="AH44" s="143"/>
      <c r="AI44" s="146"/>
      <c r="AJ44" s="147"/>
    </row>
    <row r="45" spans="2:36" s="148" customFormat="1" ht="19.5">
      <c r="B45" s="51" t="str">
        <f>ข้อมูลนักศึกษา!B43</f>
        <v/>
      </c>
      <c r="C45" s="51" t="str">
        <f>IF(B45="","",ข้อมูลนักศึกษา!C43)</f>
        <v/>
      </c>
      <c r="D45" s="314" t="str">
        <f>IF(C45="","",ข้อมูลนักศึกษา!D43)</f>
        <v/>
      </c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9"/>
      <c r="T45" s="142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4"/>
      <c r="AF45" s="145"/>
      <c r="AG45" s="144"/>
      <c r="AH45" s="143"/>
      <c r="AI45" s="146"/>
      <c r="AJ45" s="147"/>
    </row>
    <row r="46" spans="2:36" s="148" customFormat="1" ht="19.5">
      <c r="B46" s="51" t="str">
        <f>ข้อมูลนักศึกษา!B44</f>
        <v/>
      </c>
      <c r="C46" s="51" t="str">
        <f>IF(B46="","",ข้อมูลนักศึกษา!C44)</f>
        <v/>
      </c>
      <c r="D46" s="314" t="str">
        <f>IF(C46="","",ข้อมูลนักศึกษา!D44)</f>
        <v/>
      </c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9"/>
      <c r="T46" s="142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4"/>
      <c r="AF46" s="145"/>
      <c r="AG46" s="144"/>
      <c r="AH46" s="143"/>
      <c r="AI46" s="146"/>
      <c r="AJ46" s="147"/>
    </row>
    <row r="47" spans="2:36" s="148" customFormat="1" ht="19.5">
      <c r="B47" s="51" t="str">
        <f>ข้อมูลนักศึกษา!B45</f>
        <v/>
      </c>
      <c r="C47" s="51" t="str">
        <f>IF(B47="","",ข้อมูลนักศึกษา!C45)</f>
        <v/>
      </c>
      <c r="D47" s="314" t="str">
        <f>IF(C47="","",ข้อมูลนักศึกษา!D45)</f>
        <v/>
      </c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9"/>
      <c r="T47" s="142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4"/>
      <c r="AF47" s="145"/>
      <c r="AG47" s="144"/>
      <c r="AH47" s="143"/>
      <c r="AI47" s="146"/>
      <c r="AJ47" s="147"/>
    </row>
    <row r="48" spans="2:36" s="148" customFormat="1" ht="19.5">
      <c r="B48" s="51" t="str">
        <f>ข้อมูลนักศึกษา!B46</f>
        <v/>
      </c>
      <c r="C48" s="51" t="str">
        <f>IF(B48="","",ข้อมูลนักศึกษา!C46)</f>
        <v/>
      </c>
      <c r="D48" s="314" t="str">
        <f>IF(C48="","",ข้อมูลนักศึกษา!D46)</f>
        <v/>
      </c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9"/>
      <c r="T48" s="142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4"/>
      <c r="AF48" s="145"/>
      <c r="AG48" s="144"/>
      <c r="AH48" s="143"/>
      <c r="AI48" s="146"/>
      <c r="AJ48" s="147"/>
    </row>
    <row r="49" spans="2:36" s="148" customFormat="1" ht="19.5">
      <c r="B49" s="51" t="str">
        <f>ข้อมูลนักศึกษา!B47</f>
        <v/>
      </c>
      <c r="C49" s="51" t="str">
        <f>IF(B49="","",ข้อมูลนักศึกษา!C47)</f>
        <v/>
      </c>
      <c r="D49" s="314" t="str">
        <f>IF(C49="","",ข้อมูลนักศึกษา!D47)</f>
        <v/>
      </c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9"/>
      <c r="T49" s="14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4"/>
      <c r="AF49" s="145"/>
      <c r="AG49" s="144"/>
      <c r="AH49" s="143"/>
      <c r="AI49" s="146"/>
      <c r="AJ49" s="147"/>
    </row>
    <row r="50" spans="2:36" s="148" customFormat="1" ht="19.5">
      <c r="B50" s="51" t="str">
        <f>ข้อมูลนักศึกษา!B48</f>
        <v/>
      </c>
      <c r="C50" s="51" t="str">
        <f>IF(B50="","",ข้อมูลนักศึกษา!C48)</f>
        <v/>
      </c>
      <c r="D50" s="314" t="str">
        <f>IF(C50="","",ข้อมูลนักศึกษา!D48)</f>
        <v/>
      </c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9"/>
      <c r="T50" s="142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4"/>
      <c r="AF50" s="145"/>
      <c r="AG50" s="144"/>
      <c r="AH50" s="143"/>
      <c r="AI50" s="146"/>
      <c r="AJ50" s="147"/>
    </row>
    <row r="51" spans="2:36" s="148" customFormat="1" ht="19.5">
      <c r="B51" s="51" t="str">
        <f>ข้อมูลนักศึกษา!B49</f>
        <v/>
      </c>
      <c r="C51" s="51" t="str">
        <f>IF(B51="","",ข้อมูลนักศึกษา!C49)</f>
        <v/>
      </c>
      <c r="D51" s="314" t="str">
        <f>IF(C51="","",ข้อมูลนักศึกษา!D49)</f>
        <v/>
      </c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9"/>
      <c r="T51" s="142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4"/>
      <c r="AF51" s="145"/>
      <c r="AG51" s="144"/>
      <c r="AH51" s="143"/>
      <c r="AI51" s="146"/>
      <c r="AJ51" s="147"/>
    </row>
    <row r="52" spans="2:36" s="148" customFormat="1" ht="19.5">
      <c r="B52" s="51" t="str">
        <f>ข้อมูลนักศึกษา!B50</f>
        <v/>
      </c>
      <c r="C52" s="51" t="str">
        <f>IF(B52="","",ข้อมูลนักศึกษา!C50)</f>
        <v/>
      </c>
      <c r="D52" s="314" t="str">
        <f>IF(C52="","",ข้อมูลนักศึกษา!D50)</f>
        <v/>
      </c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9"/>
      <c r="T52" s="142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4"/>
      <c r="AF52" s="145"/>
      <c r="AG52" s="144"/>
      <c r="AH52" s="143"/>
      <c r="AI52" s="146"/>
      <c r="AJ52" s="147"/>
    </row>
    <row r="53" spans="2:36" s="148" customFormat="1" ht="19.5">
      <c r="B53" s="51" t="str">
        <f>ข้อมูลนักศึกษา!B51</f>
        <v/>
      </c>
      <c r="C53" s="51" t="str">
        <f>IF(B53="","",ข้อมูลนักศึกษา!C51)</f>
        <v/>
      </c>
      <c r="D53" s="314" t="str">
        <f>IF(C53="","",ข้อมูลนักศึกษา!D51)</f>
        <v/>
      </c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9"/>
      <c r="T53" s="142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4"/>
      <c r="AF53" s="145"/>
      <c r="AG53" s="144"/>
      <c r="AH53" s="143"/>
      <c r="AI53" s="146"/>
      <c r="AJ53" s="147"/>
    </row>
    <row r="54" spans="2:36" s="148" customFormat="1" ht="19.5">
      <c r="B54" s="51" t="str">
        <f>ข้อมูลนักศึกษา!B52</f>
        <v/>
      </c>
      <c r="C54" s="51" t="str">
        <f>IF(B54="","",ข้อมูลนักศึกษา!C52)</f>
        <v/>
      </c>
      <c r="D54" s="314" t="str">
        <f>IF(C54="","",ข้อมูลนักศึกษา!D52)</f>
        <v/>
      </c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9"/>
      <c r="T54" s="142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4"/>
      <c r="AF54" s="145"/>
      <c r="AG54" s="144"/>
      <c r="AH54" s="143"/>
      <c r="AI54" s="146"/>
      <c r="AJ54" s="147"/>
    </row>
    <row r="55" spans="2:36" s="148" customFormat="1" ht="19.5">
      <c r="B55" s="51" t="str">
        <f>ข้อมูลนักศึกษา!B53</f>
        <v/>
      </c>
      <c r="C55" s="51" t="str">
        <f>IF(B55="","",ข้อมูลนักศึกษา!C53)</f>
        <v/>
      </c>
      <c r="D55" s="314" t="str">
        <f>IF(C55="","",ข้อมูลนักศึกษา!D53)</f>
        <v/>
      </c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9"/>
      <c r="T55" s="142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4"/>
      <c r="AF55" s="145"/>
      <c r="AG55" s="144"/>
      <c r="AH55" s="143"/>
      <c r="AI55" s="146"/>
      <c r="AJ55" s="147"/>
    </row>
    <row r="56" spans="2:36" s="148" customFormat="1" ht="19.5">
      <c r="B56" s="51" t="str">
        <f>ข้อมูลนักศึกษา!B54</f>
        <v/>
      </c>
      <c r="C56" s="51" t="str">
        <f>IF(B56="","",ข้อมูลนักศึกษา!C54)</f>
        <v/>
      </c>
      <c r="D56" s="314" t="str">
        <f>IF(C56="","",ข้อมูลนักศึกษา!D54)</f>
        <v/>
      </c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9"/>
      <c r="T56" s="142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4"/>
      <c r="AF56" s="145"/>
      <c r="AG56" s="144"/>
      <c r="AH56" s="143"/>
      <c r="AI56" s="146"/>
      <c r="AJ56" s="147"/>
    </row>
    <row r="57" spans="2:36" s="148" customFormat="1" ht="19.5">
      <c r="B57" s="51" t="str">
        <f>ข้อมูลนักศึกษา!B55</f>
        <v/>
      </c>
      <c r="C57" s="51" t="str">
        <f>IF(B57="","",ข้อมูลนักศึกษา!C55)</f>
        <v/>
      </c>
      <c r="D57" s="314" t="str">
        <f>IF(C57="","",ข้อมูลนักศึกษา!D55)</f>
        <v/>
      </c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9"/>
      <c r="T57" s="142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4"/>
      <c r="AF57" s="145"/>
      <c r="AG57" s="144"/>
      <c r="AH57" s="143"/>
      <c r="AI57" s="146"/>
      <c r="AJ57" s="147"/>
    </row>
    <row r="58" spans="2:36" s="148" customFormat="1" ht="19.5">
      <c r="B58" s="51" t="str">
        <f>ข้อมูลนักศึกษา!B56</f>
        <v/>
      </c>
      <c r="C58" s="51" t="str">
        <f>IF(B58="","",ข้อมูลนักศึกษา!C56)</f>
        <v/>
      </c>
      <c r="D58" s="314" t="str">
        <f>IF(C58="","",ข้อมูลนักศึกษา!D56)</f>
        <v/>
      </c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9"/>
      <c r="T58" s="142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4"/>
      <c r="AF58" s="145"/>
      <c r="AG58" s="144"/>
      <c r="AH58" s="143"/>
      <c r="AI58" s="146"/>
      <c r="AJ58" s="147"/>
    </row>
    <row r="59" spans="2:36" s="148" customFormat="1" ht="19.5">
      <c r="B59" s="51" t="str">
        <f>ข้อมูลนักศึกษา!B57</f>
        <v/>
      </c>
      <c r="C59" s="51" t="str">
        <f>IF(B59="","",ข้อมูลนักศึกษา!C57)</f>
        <v/>
      </c>
      <c r="D59" s="314" t="str">
        <f>IF(C59="","",ข้อมูลนักศึกษา!D57)</f>
        <v/>
      </c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9"/>
      <c r="T59" s="142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4"/>
      <c r="AF59" s="145"/>
      <c r="AG59" s="144"/>
      <c r="AH59" s="143"/>
      <c r="AI59" s="146"/>
      <c r="AJ59" s="147"/>
    </row>
    <row r="60" spans="2:36" s="148" customFormat="1" ht="19.5">
      <c r="B60" s="51" t="str">
        <f>ข้อมูลนักศึกษา!B58</f>
        <v/>
      </c>
      <c r="C60" s="51" t="str">
        <f>IF(B60="","",ข้อมูลนักศึกษา!C58)</f>
        <v/>
      </c>
      <c r="D60" s="314" t="str">
        <f>IF(C60="","",ข้อมูลนักศึกษา!D58)</f>
        <v/>
      </c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9"/>
      <c r="T60" s="142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4"/>
      <c r="AF60" s="145"/>
      <c r="AG60" s="144"/>
      <c r="AH60" s="143"/>
      <c r="AI60" s="146"/>
      <c r="AJ60" s="147"/>
    </row>
    <row r="61" spans="2:36" s="148" customFormat="1" ht="19.5">
      <c r="B61" s="51" t="str">
        <f>ข้อมูลนักศึกษา!B59</f>
        <v/>
      </c>
      <c r="C61" s="51" t="str">
        <f>IF(B61="","",ข้อมูลนักศึกษา!C59)</f>
        <v/>
      </c>
      <c r="D61" s="314" t="str">
        <f>IF(C61="","",ข้อมูลนักศึกษา!D59)</f>
        <v/>
      </c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9"/>
      <c r="T61" s="142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4"/>
      <c r="AF61" s="145"/>
      <c r="AG61" s="144"/>
      <c r="AH61" s="143"/>
      <c r="AI61" s="146"/>
      <c r="AJ61" s="147"/>
    </row>
    <row r="62" spans="2:36" s="148" customFormat="1" ht="19.5">
      <c r="B62" s="51" t="str">
        <f>ข้อมูลนักศึกษา!B60</f>
        <v/>
      </c>
      <c r="C62" s="51" t="str">
        <f>IF(B62="","",ข้อมูลนักศึกษา!C60)</f>
        <v/>
      </c>
      <c r="D62" s="314" t="str">
        <f>IF(C62="","",ข้อมูลนักศึกษา!D60)</f>
        <v/>
      </c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9"/>
      <c r="T62" s="142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4"/>
      <c r="AF62" s="145"/>
      <c r="AG62" s="144"/>
      <c r="AH62" s="143"/>
      <c r="AI62" s="146"/>
      <c r="AJ62" s="147"/>
    </row>
    <row r="63" spans="2:36" s="148" customFormat="1" ht="19.5">
      <c r="B63" s="51" t="str">
        <f>ข้อมูลนักศึกษา!B61</f>
        <v/>
      </c>
      <c r="C63" s="51" t="str">
        <f>IF(B63="","",ข้อมูลนักศึกษา!C61)</f>
        <v/>
      </c>
      <c r="D63" s="314" t="str">
        <f>IF(C63="","",ข้อมูลนักศึกษา!D61)</f>
        <v/>
      </c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9"/>
      <c r="T63" s="142"/>
      <c r="U63" s="143"/>
      <c r="V63" s="143"/>
      <c r="W63" s="143"/>
      <c r="X63" s="143"/>
      <c r="Y63" s="143"/>
      <c r="Z63" s="143"/>
      <c r="AA63" s="143"/>
      <c r="AB63" s="143"/>
      <c r="AC63" s="143"/>
      <c r="AD63" s="143"/>
      <c r="AE63" s="144"/>
      <c r="AF63" s="145"/>
      <c r="AG63" s="144"/>
      <c r="AH63" s="143"/>
      <c r="AI63" s="146"/>
      <c r="AJ63" s="147"/>
    </row>
    <row r="64" spans="2:36" s="148" customFormat="1" ht="19.5">
      <c r="B64" s="51" t="str">
        <f>ข้อมูลนักศึกษา!B62</f>
        <v/>
      </c>
      <c r="C64" s="51" t="str">
        <f>IF(B64="","",ข้อมูลนักศึกษา!C62)</f>
        <v/>
      </c>
      <c r="D64" s="314" t="str">
        <f>IF(C64="","",ข้อมูลนักศึกษา!D62)</f>
        <v/>
      </c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9"/>
      <c r="T64" s="142"/>
      <c r="U64" s="143"/>
      <c r="V64" s="143"/>
      <c r="W64" s="143"/>
      <c r="X64" s="143"/>
      <c r="Y64" s="143"/>
      <c r="Z64" s="143"/>
      <c r="AA64" s="143"/>
      <c r="AB64" s="143"/>
      <c r="AC64" s="143"/>
      <c r="AD64" s="143"/>
      <c r="AE64" s="144"/>
      <c r="AF64" s="145"/>
      <c r="AG64" s="144"/>
      <c r="AH64" s="143"/>
      <c r="AI64" s="146"/>
      <c r="AJ64" s="147"/>
    </row>
    <row r="65" spans="2:36" s="148" customFormat="1" ht="19.5">
      <c r="B65" s="51" t="str">
        <f>ข้อมูลนักศึกษา!B63</f>
        <v/>
      </c>
      <c r="C65" s="51" t="str">
        <f>IF(B65="","",ข้อมูลนักศึกษา!C63)</f>
        <v/>
      </c>
      <c r="D65" s="314" t="str">
        <f>IF(C65="","",ข้อมูลนักศึกษา!D63)</f>
        <v/>
      </c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9"/>
      <c r="T65" s="142"/>
      <c r="U65" s="143"/>
      <c r="V65" s="143"/>
      <c r="W65" s="143"/>
      <c r="X65" s="143"/>
      <c r="Y65" s="143"/>
      <c r="Z65" s="143"/>
      <c r="AA65" s="143"/>
      <c r="AB65" s="143"/>
      <c r="AC65" s="143"/>
      <c r="AD65" s="143"/>
      <c r="AE65" s="144"/>
      <c r="AF65" s="145"/>
      <c r="AG65" s="144"/>
      <c r="AH65" s="143"/>
      <c r="AI65" s="146"/>
      <c r="AJ65" s="147"/>
    </row>
    <row r="66" spans="2:36" s="148" customFormat="1" ht="19.5">
      <c r="B66" s="51" t="str">
        <f>ข้อมูลนักศึกษา!B64</f>
        <v/>
      </c>
      <c r="C66" s="51" t="str">
        <f>IF(B66="","",ข้อมูลนักศึกษา!C64)</f>
        <v/>
      </c>
      <c r="D66" s="314" t="str">
        <f>IF(C66="","",ข้อมูลนักศึกษา!D64)</f>
        <v/>
      </c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9"/>
      <c r="T66" s="142"/>
      <c r="U66" s="143"/>
      <c r="V66" s="143"/>
      <c r="W66" s="143"/>
      <c r="X66" s="143"/>
      <c r="Y66" s="143"/>
      <c r="Z66" s="143"/>
      <c r="AA66" s="143"/>
      <c r="AB66" s="143"/>
      <c r="AC66" s="143"/>
      <c r="AD66" s="143"/>
      <c r="AE66" s="144"/>
      <c r="AF66" s="145"/>
      <c r="AG66" s="144"/>
      <c r="AH66" s="143"/>
      <c r="AI66" s="146"/>
      <c r="AJ66" s="147"/>
    </row>
    <row r="67" spans="2:36" s="148" customFormat="1" ht="19.5">
      <c r="B67" s="51" t="str">
        <f>ข้อมูลนักศึกษา!B65</f>
        <v/>
      </c>
      <c r="C67" s="51" t="str">
        <f>IF(B67="","",ข้อมูลนักศึกษา!C65)</f>
        <v/>
      </c>
      <c r="D67" s="314" t="str">
        <f>IF(C67="","",ข้อมูลนักศึกษา!D65)</f>
        <v/>
      </c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9"/>
      <c r="T67" s="142"/>
      <c r="U67" s="143"/>
      <c r="V67" s="143"/>
      <c r="W67" s="143"/>
      <c r="X67" s="143"/>
      <c r="Y67" s="143"/>
      <c r="Z67" s="143"/>
      <c r="AA67" s="143"/>
      <c r="AB67" s="143"/>
      <c r="AC67" s="143"/>
      <c r="AD67" s="143"/>
      <c r="AE67" s="144"/>
      <c r="AF67" s="145"/>
      <c r="AG67" s="144"/>
      <c r="AH67" s="143"/>
      <c r="AI67" s="146"/>
      <c r="AJ67" s="147"/>
    </row>
    <row r="68" spans="2:36" s="148" customFormat="1" ht="19.5">
      <c r="B68" s="51" t="str">
        <f>ข้อมูลนักศึกษา!B66</f>
        <v/>
      </c>
      <c r="C68" s="51" t="str">
        <f>IF(B68="","",ข้อมูลนักศึกษา!C66)</f>
        <v/>
      </c>
      <c r="D68" s="314" t="str">
        <f>IF(C68="","",ข้อมูลนักศึกษา!D66)</f>
        <v/>
      </c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9"/>
      <c r="T68" s="142"/>
      <c r="U68" s="143"/>
      <c r="V68" s="143"/>
      <c r="W68" s="143"/>
      <c r="X68" s="143"/>
      <c r="Y68" s="143"/>
      <c r="Z68" s="143"/>
      <c r="AA68" s="143"/>
      <c r="AB68" s="143"/>
      <c r="AC68" s="143"/>
      <c r="AD68" s="143"/>
      <c r="AE68" s="144"/>
      <c r="AF68" s="145"/>
      <c r="AG68" s="144"/>
      <c r="AH68" s="143"/>
      <c r="AI68" s="146"/>
      <c r="AJ68" s="147"/>
    </row>
    <row r="69" spans="2:36" s="148" customFormat="1" ht="19.5">
      <c r="B69" s="51" t="str">
        <f>ข้อมูลนักศึกษา!B67</f>
        <v/>
      </c>
      <c r="C69" s="51" t="str">
        <f>IF(B69="","",ข้อมูลนักศึกษา!C67)</f>
        <v/>
      </c>
      <c r="D69" s="314" t="str">
        <f>IF(C69="","",ข้อมูลนักศึกษา!D67)</f>
        <v/>
      </c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9"/>
      <c r="T69" s="142"/>
      <c r="U69" s="143"/>
      <c r="V69" s="143"/>
      <c r="W69" s="143"/>
      <c r="X69" s="143"/>
      <c r="Y69" s="143"/>
      <c r="Z69" s="143"/>
      <c r="AA69" s="143"/>
      <c r="AB69" s="143"/>
      <c r="AC69" s="143"/>
      <c r="AD69" s="143"/>
      <c r="AE69" s="144"/>
      <c r="AF69" s="145"/>
      <c r="AG69" s="144"/>
      <c r="AH69" s="143"/>
      <c r="AI69" s="146"/>
      <c r="AJ69" s="147"/>
    </row>
    <row r="70" spans="2:36" s="148" customFormat="1" ht="19.5">
      <c r="B70" s="51" t="str">
        <f>ข้อมูลนักศึกษา!B68</f>
        <v/>
      </c>
      <c r="C70" s="51" t="str">
        <f>IF(B70="","",ข้อมูลนักศึกษา!C68)</f>
        <v/>
      </c>
      <c r="D70" s="314" t="str">
        <f>IF(C70="","",ข้อมูลนักศึกษา!D68)</f>
        <v/>
      </c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9"/>
      <c r="T70" s="142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4"/>
      <c r="AF70" s="145"/>
      <c r="AG70" s="144"/>
      <c r="AH70" s="143"/>
      <c r="AI70" s="146"/>
      <c r="AJ70" s="147"/>
    </row>
    <row r="71" spans="2:36" s="148" customFormat="1" ht="19.5">
      <c r="B71" s="51" t="str">
        <f>ข้อมูลนักศึกษา!B69</f>
        <v/>
      </c>
      <c r="C71" s="51" t="str">
        <f>IF(B71="","",ข้อมูลนักศึกษา!C69)</f>
        <v/>
      </c>
      <c r="D71" s="314" t="str">
        <f>IF(C71="","",ข้อมูลนักศึกษา!D69)</f>
        <v/>
      </c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9"/>
      <c r="T71" s="142"/>
      <c r="U71" s="143"/>
      <c r="V71" s="143"/>
      <c r="W71" s="143"/>
      <c r="X71" s="143"/>
      <c r="Y71" s="143"/>
      <c r="Z71" s="143"/>
      <c r="AA71" s="143"/>
      <c r="AB71" s="143"/>
      <c r="AC71" s="143"/>
      <c r="AD71" s="143"/>
      <c r="AE71" s="144"/>
      <c r="AF71" s="145"/>
      <c r="AG71" s="144"/>
      <c r="AH71" s="143"/>
      <c r="AI71" s="146"/>
      <c r="AJ71" s="147"/>
    </row>
    <row r="72" spans="2:36" s="148" customFormat="1" ht="19.5">
      <c r="B72" s="51" t="str">
        <f>ข้อมูลนักศึกษา!B70</f>
        <v/>
      </c>
      <c r="C72" s="51" t="str">
        <f>IF(B72="","",ข้อมูลนักศึกษา!C70)</f>
        <v/>
      </c>
      <c r="D72" s="314" t="str">
        <f>IF(C72="","",ข้อมูลนักศึกษา!D70)</f>
        <v/>
      </c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9"/>
      <c r="T72" s="142"/>
      <c r="U72" s="143"/>
      <c r="V72" s="143"/>
      <c r="W72" s="143"/>
      <c r="X72" s="143"/>
      <c r="Y72" s="143"/>
      <c r="Z72" s="143"/>
      <c r="AA72" s="143"/>
      <c r="AB72" s="143"/>
      <c r="AC72" s="143"/>
      <c r="AD72" s="143"/>
      <c r="AE72" s="144"/>
      <c r="AF72" s="145"/>
      <c r="AG72" s="144"/>
      <c r="AH72" s="143"/>
      <c r="AI72" s="146"/>
      <c r="AJ72" s="147"/>
    </row>
    <row r="73" spans="2:36" s="148" customFormat="1" ht="19.5">
      <c r="B73" s="51" t="str">
        <f>ข้อมูลนักศึกษา!B71</f>
        <v/>
      </c>
      <c r="C73" s="51" t="str">
        <f>IF(B73="","",ข้อมูลนักศึกษา!C71)</f>
        <v/>
      </c>
      <c r="D73" s="314" t="str">
        <f>IF(C73="","",ข้อมูลนักศึกษา!D71)</f>
        <v/>
      </c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9"/>
      <c r="T73" s="142"/>
      <c r="U73" s="143"/>
      <c r="V73" s="143"/>
      <c r="W73" s="143"/>
      <c r="X73" s="143"/>
      <c r="Y73" s="143"/>
      <c r="Z73" s="143"/>
      <c r="AA73" s="143"/>
      <c r="AB73" s="143"/>
      <c r="AC73" s="143"/>
      <c r="AD73" s="143"/>
      <c r="AE73" s="144"/>
      <c r="AF73" s="145"/>
      <c r="AG73" s="144"/>
      <c r="AH73" s="143"/>
      <c r="AI73" s="146"/>
      <c r="AJ73" s="147"/>
    </row>
    <row r="74" spans="2:36" s="148" customFormat="1" ht="19.5">
      <c r="B74" s="51" t="str">
        <f>ข้อมูลนักศึกษา!B72</f>
        <v/>
      </c>
      <c r="C74" s="51" t="str">
        <f>IF(B74="","",ข้อมูลนักศึกษา!C72)</f>
        <v/>
      </c>
      <c r="D74" s="314" t="str">
        <f>IF(C74="","",ข้อมูลนักศึกษา!D72)</f>
        <v/>
      </c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9"/>
      <c r="T74" s="142"/>
      <c r="U74" s="143"/>
      <c r="V74" s="143"/>
      <c r="W74" s="143"/>
      <c r="X74" s="143"/>
      <c r="Y74" s="143"/>
      <c r="Z74" s="143"/>
      <c r="AA74" s="143"/>
      <c r="AB74" s="143"/>
      <c r="AC74" s="143"/>
      <c r="AD74" s="143"/>
      <c r="AE74" s="144"/>
      <c r="AF74" s="145"/>
      <c r="AG74" s="144"/>
      <c r="AH74" s="143"/>
      <c r="AI74" s="146"/>
      <c r="AJ74" s="147"/>
    </row>
    <row r="75" spans="2:36" s="148" customFormat="1" ht="19.5">
      <c r="B75" s="51" t="str">
        <f>ข้อมูลนักศึกษา!B73</f>
        <v/>
      </c>
      <c r="C75" s="51" t="str">
        <f>IF(B75="","",ข้อมูลนักศึกษา!C73)</f>
        <v/>
      </c>
      <c r="D75" s="314" t="str">
        <f>IF(C75="","",ข้อมูลนักศึกษา!D73)</f>
        <v/>
      </c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9"/>
      <c r="T75" s="142"/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4"/>
      <c r="AF75" s="145"/>
      <c r="AG75" s="144"/>
      <c r="AH75" s="143"/>
      <c r="AI75" s="146"/>
      <c r="AJ75" s="147"/>
    </row>
    <row r="76" spans="2:36">
      <c r="B76" s="51" t="str">
        <f>ข้อมูลนักศึกษา!B74</f>
        <v/>
      </c>
      <c r="C76" s="51" t="str">
        <f>IF(B76="","",ข้อมูลนักศึกษา!C74)</f>
        <v/>
      </c>
      <c r="D76" s="314" t="str">
        <f>IF(C76="","",ข้อมูลนักศึกษา!D74)</f>
        <v/>
      </c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</row>
    <row r="77" spans="2:36">
      <c r="B77" s="51" t="str">
        <f>ข้อมูลนักศึกษา!B75</f>
        <v/>
      </c>
      <c r="C77" s="51" t="str">
        <f>IF(B77="","",ข้อมูลนักศึกษา!C75)</f>
        <v/>
      </c>
      <c r="D77" s="314" t="str">
        <f>IF(C77="","",ข้อมูลนักศึกษา!D75)</f>
        <v/>
      </c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</row>
  </sheetData>
  <sheetProtection algorithmName="SHA-512" hashValue="5lnxYV3ukAse7ZthkbtH3z1Cby7QljG95ZAvsjVAu/96Y3fgkxklZlTL9Cot8kOqOHEDK031pSOjFLNBaH2uCQ==" saltValue="wlxcJnA/lq10xi9NXoI5Pw==" spinCount="100000" sheet="1" objects="1" scenarios="1" deleteRows="0" selectLockedCells="1"/>
  <mergeCells count="26">
    <mergeCell ref="B1:C1"/>
    <mergeCell ref="E1:S1"/>
    <mergeCell ref="AG4:AG5"/>
    <mergeCell ref="AH4:AH5"/>
    <mergeCell ref="AI4:AI5"/>
    <mergeCell ref="B3:D3"/>
    <mergeCell ref="B4:B6"/>
    <mergeCell ref="C4:C6"/>
    <mergeCell ref="D4:D5"/>
    <mergeCell ref="E4:S4"/>
    <mergeCell ref="X1:Z1"/>
    <mergeCell ref="AA1:AD1"/>
    <mergeCell ref="B2:C2"/>
    <mergeCell ref="D2:G2"/>
    <mergeCell ref="H2:J2"/>
    <mergeCell ref="K2:L2"/>
    <mergeCell ref="O2:Q2"/>
    <mergeCell ref="U2:W2"/>
    <mergeCell ref="AJ4:AJ6"/>
    <mergeCell ref="T5:T6"/>
    <mergeCell ref="AE5:AE6"/>
    <mergeCell ref="X2:Y2"/>
    <mergeCell ref="AA2:AB2"/>
    <mergeCell ref="AC2:AJ2"/>
    <mergeCell ref="U4:AD4"/>
    <mergeCell ref="AF4:AF5"/>
  </mergeCells>
  <conditionalFormatting sqref="AJ7:AJ75">
    <cfRule type="cellIs" dxfId="279" priority="53" operator="between">
      <formula>"A"</formula>
      <formula>"E"</formula>
    </cfRule>
    <cfRule type="cellIs" dxfId="278" priority="56" operator="between">
      <formula>"E"</formula>
      <formula>"Z"</formula>
    </cfRule>
  </conditionalFormatting>
  <conditionalFormatting sqref="J7:S77">
    <cfRule type="cellIs" dxfId="277" priority="52" operator="equal">
      <formula>0</formula>
    </cfRule>
    <cfRule type="cellIs" dxfId="276" priority="58" operator="greaterThan">
      <formula>0</formula>
    </cfRule>
  </conditionalFormatting>
  <conditionalFormatting sqref="E33:I34 F31:I32 E52:I52 F35:I51 F53:I77 E7:H16 F17:H30 I7:I30 E11:G18 F18:G32">
    <cfRule type="cellIs" dxfId="275" priority="26" operator="equal">
      <formula>0</formula>
    </cfRule>
    <cfRule type="cellIs" dxfId="274" priority="27" operator="greaterThan">
      <formula>0</formula>
    </cfRule>
  </conditionalFormatting>
  <conditionalFormatting sqref="E17:E22">
    <cfRule type="cellIs" dxfId="273" priority="24" operator="equal">
      <formula>0</formula>
    </cfRule>
    <cfRule type="cellIs" dxfId="272" priority="25" operator="greaterThan">
      <formula>0</formula>
    </cfRule>
  </conditionalFormatting>
  <conditionalFormatting sqref="E21:E27">
    <cfRule type="cellIs" dxfId="271" priority="22" operator="equal">
      <formula>0</formula>
    </cfRule>
    <cfRule type="cellIs" dxfId="270" priority="23" operator="greaterThan">
      <formula>0</formula>
    </cfRule>
  </conditionalFormatting>
  <conditionalFormatting sqref="E26:E29">
    <cfRule type="cellIs" dxfId="269" priority="20" operator="equal">
      <formula>0</formula>
    </cfRule>
    <cfRule type="cellIs" dxfId="268" priority="21" operator="greaterThan">
      <formula>0</formula>
    </cfRule>
  </conditionalFormatting>
  <conditionalFormatting sqref="E28:E32">
    <cfRule type="cellIs" dxfId="267" priority="18" operator="equal">
      <formula>0</formula>
    </cfRule>
    <cfRule type="cellIs" dxfId="266" priority="19" operator="greaterThan">
      <formula>0</formula>
    </cfRule>
  </conditionalFormatting>
  <conditionalFormatting sqref="E35:E37">
    <cfRule type="cellIs" dxfId="265" priority="16" operator="equal">
      <formula>0</formula>
    </cfRule>
    <cfRule type="cellIs" dxfId="264" priority="17" operator="greaterThan">
      <formula>0</formula>
    </cfRule>
  </conditionalFormatting>
  <conditionalFormatting sqref="E38:E40">
    <cfRule type="cellIs" dxfId="263" priority="14" operator="equal">
      <formula>0</formula>
    </cfRule>
    <cfRule type="cellIs" dxfId="262" priority="15" operator="greaterThan">
      <formula>0</formula>
    </cfRule>
  </conditionalFormatting>
  <conditionalFormatting sqref="E41:E46">
    <cfRule type="cellIs" dxfId="261" priority="12" operator="equal">
      <formula>0</formula>
    </cfRule>
    <cfRule type="cellIs" dxfId="260" priority="13" operator="greaterThan">
      <formula>0</formula>
    </cfRule>
  </conditionalFormatting>
  <conditionalFormatting sqref="E47:E51">
    <cfRule type="cellIs" dxfId="259" priority="10" operator="equal">
      <formula>0</formula>
    </cfRule>
    <cfRule type="cellIs" dxfId="258" priority="11" operator="greaterThan">
      <formula>0</formula>
    </cfRule>
  </conditionalFormatting>
  <conditionalFormatting sqref="E53:E59">
    <cfRule type="cellIs" dxfId="257" priority="8" operator="equal">
      <formula>0</formula>
    </cfRule>
    <cfRule type="cellIs" dxfId="256" priority="9" operator="greaterThan">
      <formula>0</formula>
    </cfRule>
  </conditionalFormatting>
  <conditionalFormatting sqref="E60:E65">
    <cfRule type="cellIs" dxfId="255" priority="6" operator="equal">
      <formula>0</formula>
    </cfRule>
    <cfRule type="cellIs" dxfId="254" priority="7" operator="greaterThan">
      <formula>0</formula>
    </cfRule>
  </conditionalFormatting>
  <conditionalFormatting sqref="E66:E72">
    <cfRule type="cellIs" dxfId="253" priority="4" operator="equal">
      <formula>0</formula>
    </cfRule>
    <cfRule type="cellIs" dxfId="252" priority="5" operator="greaterThan">
      <formula>0</formula>
    </cfRule>
  </conditionalFormatting>
  <conditionalFormatting sqref="E73:E77">
    <cfRule type="cellIs" dxfId="251" priority="2" operator="equal">
      <formula>0</formula>
    </cfRule>
    <cfRule type="cellIs" dxfId="250" priority="3" operator="greaterThan">
      <formula>0</formula>
    </cfRule>
  </conditionalFormatting>
  <conditionalFormatting sqref="E7:S77">
    <cfRule type="containsBlanks" dxfId="249" priority="1">
      <formula>LEN(TRIM(E7))=0</formula>
    </cfRule>
  </conditionalFormatting>
  <pageMargins left="0.31496062992125984" right="0.31496062992125984" top="0.35433070866141736" bottom="0.61553030303030298" header="7.9861111111111105E-3" footer="0.31496062992125984"/>
  <pageSetup paperSize="9" scale="87" fitToHeight="0" orientation="landscape" r:id="rId1"/>
  <headerFooter>
    <oddFooter>&amp;R&amp;"TH SarabunPSK,Regular"&amp;10©2016 by Bunpod Pijitkamnerd</oddFooter>
  </headerFooter>
  <drawing r:id="rId2"/>
  <picture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  <pageSetUpPr fitToPage="1"/>
  </sheetPr>
  <dimension ref="A1:V111"/>
  <sheetViews>
    <sheetView showGridLines="0" showRowColHeaders="0" zoomScale="120" zoomScaleNormal="120" workbookViewId="0">
      <pane ySplit="5" topLeftCell="A6" activePane="bottomLeft" state="frozen"/>
      <selection activeCell="P22" sqref="P22"/>
      <selection pane="bottomLeft" activeCell="R1" sqref="K1:R1048576"/>
    </sheetView>
  </sheetViews>
  <sheetFormatPr defaultColWidth="9" defaultRowHeight="24"/>
  <cols>
    <col min="1" max="1" width="5.1796875" style="270" customWidth="1"/>
    <col min="2" max="2" width="5.1796875" style="8" customWidth="1"/>
    <col min="3" max="3" width="14.7265625" style="14" customWidth="1"/>
    <col min="4" max="4" width="23.1796875" style="14" customWidth="1"/>
    <col min="5" max="9" width="10.81640625" style="14" customWidth="1"/>
    <col min="10" max="10" width="11.1796875" style="8" bestFit="1" customWidth="1"/>
    <col min="11" max="11" width="6.7265625" style="94" hidden="1" customWidth="1"/>
    <col min="12" max="12" width="5.1796875" style="322" hidden="1" customWidth="1"/>
    <col min="13" max="13" width="5.26953125" style="322" hidden="1" customWidth="1"/>
    <col min="14" max="14" width="9.26953125" style="322" hidden="1" customWidth="1"/>
    <col min="15" max="15" width="10.26953125" style="322" hidden="1" customWidth="1"/>
    <col min="16" max="17" width="7.7265625" style="322" hidden="1" customWidth="1"/>
    <col min="18" max="18" width="9" style="322" hidden="1" customWidth="1"/>
    <col min="19" max="16384" width="9" style="14"/>
  </cols>
  <sheetData>
    <row r="1" spans="1:22" ht="21.75" customHeight="1">
      <c r="B1" s="469" t="s">
        <v>88</v>
      </c>
      <c r="C1" s="469"/>
      <c r="D1" s="469"/>
      <c r="E1" s="469"/>
      <c r="F1" s="170">
        <f>ข้อมูล!C3</f>
        <v>0</v>
      </c>
      <c r="G1" s="170"/>
      <c r="H1" s="170"/>
      <c r="I1" s="170"/>
      <c r="J1" s="170"/>
      <c r="K1" s="316"/>
      <c r="L1" s="316"/>
      <c r="M1" s="316"/>
      <c r="N1" s="317"/>
      <c r="O1" s="317"/>
      <c r="P1" s="317"/>
      <c r="Q1" s="317"/>
      <c r="R1" s="317"/>
      <c r="S1" s="171"/>
      <c r="T1" s="1"/>
      <c r="U1" s="1"/>
      <c r="V1" s="1"/>
    </row>
    <row r="2" spans="1:22">
      <c r="B2" s="150"/>
      <c r="C2" s="1"/>
      <c r="D2" s="1"/>
      <c r="E2" s="172" t="s">
        <v>89</v>
      </c>
      <c r="F2" s="173">
        <f>ข้อมูล!C7</f>
        <v>0</v>
      </c>
      <c r="G2" s="172" t="s">
        <v>90</v>
      </c>
      <c r="H2" s="173">
        <f>ข้อมูล!C8</f>
        <v>0</v>
      </c>
      <c r="I2" s="1"/>
      <c r="J2" s="1"/>
      <c r="K2" s="318"/>
      <c r="L2" s="317"/>
      <c r="M2" s="317"/>
      <c r="N2" s="317"/>
      <c r="O2" s="317"/>
      <c r="P2" s="317"/>
      <c r="Q2" s="317"/>
      <c r="R2" s="317"/>
      <c r="S2" s="1"/>
      <c r="T2" s="1"/>
      <c r="U2" s="1"/>
      <c r="V2" s="1"/>
    </row>
    <row r="3" spans="1:22" s="15" customFormat="1">
      <c r="A3" s="271"/>
      <c r="B3" s="470" t="s">
        <v>0</v>
      </c>
      <c r="C3" s="471" t="s">
        <v>1</v>
      </c>
      <c r="D3" s="471" t="s">
        <v>42</v>
      </c>
      <c r="E3" s="472" t="s">
        <v>62</v>
      </c>
      <c r="F3" s="372"/>
      <c r="G3" s="372"/>
      <c r="H3" s="372"/>
      <c r="I3" s="372"/>
      <c r="J3" s="370"/>
      <c r="K3" s="319"/>
      <c r="L3" s="320">
        <f>SUM(E5:J5)</f>
        <v>0</v>
      </c>
      <c r="M3" s="320"/>
      <c r="N3" s="320"/>
      <c r="O3" s="320"/>
      <c r="P3" s="320"/>
      <c r="Q3" s="320"/>
      <c r="R3" s="320"/>
      <c r="S3" s="5"/>
      <c r="T3" s="5"/>
      <c r="U3" s="5"/>
      <c r="V3" s="5"/>
    </row>
    <row r="4" spans="1:22" s="15" customFormat="1" ht="21">
      <c r="A4" s="271"/>
      <c r="B4" s="470"/>
      <c r="C4" s="471"/>
      <c r="D4" s="471"/>
      <c r="E4" s="35" t="str">
        <f>IF(ข้อมูล!C15&gt;0,ข้อมูล!B15," ")</f>
        <v xml:space="preserve"> </v>
      </c>
      <c r="F4" s="29" t="str">
        <f>IF(ข้อมูล!C16&gt;0,ข้อมูล!B16," ")</f>
        <v xml:space="preserve"> </v>
      </c>
      <c r="G4" s="29" t="str">
        <f>IF(ข้อมูล!C17&gt;0,ข้อมูล!B17," ")</f>
        <v xml:space="preserve"> </v>
      </c>
      <c r="H4" s="29" t="str">
        <f>IF(ข้อมูล!C18&gt;0,ข้อมูล!B18," ")</f>
        <v xml:space="preserve"> </v>
      </c>
      <c r="I4" s="29" t="str">
        <f>IF(ข้อมูล!C19&gt;0,ข้อมูล!B19," ")</f>
        <v xml:space="preserve"> </v>
      </c>
      <c r="J4" s="136" t="str">
        <f>IF(ข้อมูล!C20&gt;0,ข้อมูล!B20," ")</f>
        <v xml:space="preserve"> </v>
      </c>
      <c r="K4" s="320" t="s">
        <v>43</v>
      </c>
      <c r="L4" s="320" t="s">
        <v>44</v>
      </c>
      <c r="M4" s="320" t="s">
        <v>45</v>
      </c>
      <c r="N4" s="320" t="s">
        <v>46</v>
      </c>
      <c r="O4" s="320" t="s">
        <v>47</v>
      </c>
      <c r="P4" s="320" t="s">
        <v>70</v>
      </c>
      <c r="Q4" s="320"/>
      <c r="R4" s="320"/>
      <c r="S4" s="5"/>
      <c r="T4" s="5"/>
      <c r="U4" s="5"/>
      <c r="V4" s="5"/>
    </row>
    <row r="5" spans="1:22" s="15" customFormat="1">
      <c r="A5" s="271"/>
      <c r="B5" s="470"/>
      <c r="C5" s="471"/>
      <c r="D5" s="471"/>
      <c r="E5" s="35" t="str">
        <f>IF(ข้อมูล!C15&gt;0,ข้อมูล!C15," ")</f>
        <v xml:space="preserve"> </v>
      </c>
      <c r="F5" s="29" t="str">
        <f>IF(ข้อมูล!C16&gt;0,ข้อมูล!C16," ")</f>
        <v xml:space="preserve"> </v>
      </c>
      <c r="G5" s="29" t="str">
        <f>IF(ข้อมูล!C17&gt;0,ข้อมูล!C17," ")</f>
        <v xml:space="preserve"> </v>
      </c>
      <c r="H5" s="29" t="str">
        <f>IF(ข้อมูล!C18&gt;0,ข้อมูล!C18," ")</f>
        <v xml:space="preserve"> </v>
      </c>
      <c r="I5" s="29" t="str">
        <f>IF(ข้อมูล!C19&gt;0,ข้อมูล!C19," ")</f>
        <v xml:space="preserve"> </v>
      </c>
      <c r="J5" s="136" t="str">
        <f>IF(ข้อมูล!C20&gt;0,ข้อมูล!C20," ")</f>
        <v xml:space="preserve"> </v>
      </c>
      <c r="K5" s="319">
        <f>(SUM(ข้อมูล!M3:M17)*5)+ข้อมูล!M18</f>
        <v>0</v>
      </c>
      <c r="L5" s="319">
        <f>(SUM(ข้อมูล!N3:N17)*5)+ข้อมูล!N18</f>
        <v>0</v>
      </c>
      <c r="M5" s="319">
        <f>(SUM(ข้อมูล!O3:O17)*5)+ข้อมูล!O18</f>
        <v>0</v>
      </c>
      <c r="N5" s="319">
        <f>(SUM(ข้อมูล!P3:P17)*5)+ข้อมูล!P18</f>
        <v>0</v>
      </c>
      <c r="O5" s="319">
        <f>(SUM(ข้อมูล!Q3:Q17)*5)+ข้อมูล!Q18</f>
        <v>0</v>
      </c>
      <c r="P5" s="319">
        <f>(SUM(ข้อมูล!R3:R17)*5)+ข้อมูล!R18</f>
        <v>0</v>
      </c>
      <c r="Q5" s="320"/>
      <c r="R5" s="320"/>
      <c r="S5" s="5"/>
      <c r="T5" s="5"/>
      <c r="U5" s="5"/>
      <c r="V5" s="5"/>
    </row>
    <row r="6" spans="1:22" ht="21">
      <c r="B6" s="275" t="str">
        <f>ข้อมูลนักศึกษา!B5</f>
        <v/>
      </c>
      <c r="C6" s="284" t="str">
        <f>IF(B6="","",ข้อมูลนักศึกษา!C5)</f>
        <v/>
      </c>
      <c r="D6" s="284" t="str">
        <f>IF(B6="","",ข้อมูลนักศึกษา!D5)</f>
        <v/>
      </c>
      <c r="E6" s="174" t="str">
        <f>IF(ข้อมูล!C15&gt;0,(K6*100)/K5," ")</f>
        <v xml:space="preserve"> </v>
      </c>
      <c r="F6" s="174" t="str">
        <f>IF(ข้อมูล!C16&gt;0,(L6*100)/L5," ")</f>
        <v xml:space="preserve"> </v>
      </c>
      <c r="G6" s="174" t="str">
        <f>IF(ข้อมูล!C17&gt;0,(M6*100)/M5," ")</f>
        <v xml:space="preserve"> </v>
      </c>
      <c r="H6" s="174" t="str">
        <f>IF(ข้อมูล!C18&gt;0,(N6*100)/N5," ")</f>
        <v xml:space="preserve"> </v>
      </c>
      <c r="I6" s="174" t="str">
        <f>IF(ข้อมูล!C19&gt;0,(O6*100)/O5," ")</f>
        <v xml:space="preserve"> </v>
      </c>
      <c r="J6" s="174" t="str">
        <f>IF(ข้อมูล!C20&gt;0,(P6*100)/P5," ")</f>
        <v xml:space="preserve"> </v>
      </c>
      <c r="K6" s="321">
        <f>SUM('งาน1:Term Project'!E4)+Final!F4</f>
        <v>0</v>
      </c>
      <c r="L6" s="321">
        <f>SUM('งาน1:Term Project'!F4)+Final!G4</f>
        <v>0</v>
      </c>
      <c r="M6" s="321">
        <f>SUM('งาน1:Term Project'!G4)+Final!H4</f>
        <v>0</v>
      </c>
      <c r="N6" s="321">
        <f>SUM('งาน1:Term Project'!H4)+Final!I4</f>
        <v>0</v>
      </c>
      <c r="O6" s="321">
        <f>SUM('งาน1:Term Project'!I4)+Final!J4</f>
        <v>0</v>
      </c>
      <c r="P6" s="321">
        <f>SUM('งาน1:Term Project'!J4)+Final!K4</f>
        <v>0</v>
      </c>
      <c r="Q6" s="320"/>
      <c r="S6" s="1"/>
      <c r="T6" s="1"/>
      <c r="U6" s="1"/>
      <c r="V6" s="1"/>
    </row>
    <row r="7" spans="1:22" ht="21">
      <c r="B7" s="275" t="str">
        <f>ข้อมูลนักศึกษา!B6</f>
        <v/>
      </c>
      <c r="C7" s="284" t="str">
        <f>IF(B7="","",ข้อมูลนักศึกษา!C6)</f>
        <v/>
      </c>
      <c r="D7" s="284" t="str">
        <f>IF(B7="","",ข้อมูลนักศึกษา!D6)</f>
        <v/>
      </c>
      <c r="E7" s="174" t="str">
        <f>IF(ข้อมูล!C15&gt;0,(K7*100)/K5," ")</f>
        <v xml:space="preserve"> </v>
      </c>
      <c r="F7" s="174" t="str">
        <f>IF(ข้อมูล!C16&gt;0,(L7*100)/L5," ")</f>
        <v xml:space="preserve"> </v>
      </c>
      <c r="G7" s="174" t="str">
        <f>IF(ข้อมูล!C17&gt;0,(M7*100)/M5," ")</f>
        <v xml:space="preserve"> </v>
      </c>
      <c r="H7" s="174" t="str">
        <f>IF(ข้อมูล!C18&gt;0,(N7*100)/N5," ")</f>
        <v xml:space="preserve"> </v>
      </c>
      <c r="I7" s="174" t="str">
        <f>IF(ข้อมูล!C19&gt;0,(O7*100)/O5," ")</f>
        <v xml:space="preserve"> </v>
      </c>
      <c r="J7" s="174" t="str">
        <f>IF(ข้อมูล!C20&gt;0,(P7*100)/P5," ")</f>
        <v xml:space="preserve"> </v>
      </c>
      <c r="K7" s="321">
        <f>SUM('งาน1:Term Project'!E5)+Final!F5</f>
        <v>0</v>
      </c>
      <c r="L7" s="321">
        <f>SUM('งาน1:Term Project'!F5)+Final!G5</f>
        <v>0</v>
      </c>
      <c r="M7" s="321">
        <f>SUM('งาน1:Term Project'!G5)+Final!H5</f>
        <v>0</v>
      </c>
      <c r="N7" s="321">
        <f>SUM('งาน1:Term Project'!H5)+Final!I5</f>
        <v>0</v>
      </c>
      <c r="O7" s="321">
        <f>SUM('งาน1:Term Project'!I5)+Final!J5</f>
        <v>0</v>
      </c>
      <c r="P7" s="321">
        <f>SUM('งาน1:Term Project'!J5)+Final!K5</f>
        <v>0</v>
      </c>
      <c r="Q7" s="320"/>
      <c r="S7" s="1"/>
      <c r="T7" s="1"/>
      <c r="U7" s="1"/>
      <c r="V7" s="1"/>
    </row>
    <row r="8" spans="1:22" ht="21">
      <c r="B8" s="275" t="str">
        <f>ข้อมูลนักศึกษา!B7</f>
        <v/>
      </c>
      <c r="C8" s="284" t="str">
        <f>IF(B8="","",ข้อมูลนักศึกษา!C7)</f>
        <v/>
      </c>
      <c r="D8" s="284" t="str">
        <f>IF(B8="","",ข้อมูลนักศึกษา!D7)</f>
        <v/>
      </c>
      <c r="E8" s="174" t="str">
        <f>IF(ข้อมูล!C15&gt;0,(K8*100)/K5," ")</f>
        <v xml:space="preserve"> </v>
      </c>
      <c r="F8" s="174" t="str">
        <f>IF(ข้อมูล!C16&gt;0,(L8*100)/L5," ")</f>
        <v xml:space="preserve"> </v>
      </c>
      <c r="G8" s="174" t="str">
        <f>IF(ข้อมูล!C17&gt;0,(M8*100)/M5," ")</f>
        <v xml:space="preserve"> </v>
      </c>
      <c r="H8" s="174" t="str">
        <f>IF(ข้อมูล!C18&gt;0,(N8*100)/N5," ")</f>
        <v xml:space="preserve"> </v>
      </c>
      <c r="I8" s="174" t="str">
        <f>IF(ข้อมูล!C19&gt;0,(O8*100)/O5," ")</f>
        <v xml:space="preserve"> </v>
      </c>
      <c r="J8" s="174" t="str">
        <f>IF(ข้อมูล!C20&gt;0,(P8*100)/P5," ")</f>
        <v xml:space="preserve"> </v>
      </c>
      <c r="K8" s="321">
        <f>SUM('งาน1:Term Project'!E6)+Final!F6</f>
        <v>0</v>
      </c>
      <c r="L8" s="321">
        <f>SUM('งาน1:Term Project'!F6)+Final!G6</f>
        <v>0</v>
      </c>
      <c r="M8" s="321">
        <f>SUM('งาน1:Term Project'!G6)+Final!H6</f>
        <v>0</v>
      </c>
      <c r="N8" s="321">
        <f>SUM('งาน1:Term Project'!H6)+Final!I6</f>
        <v>0</v>
      </c>
      <c r="O8" s="321">
        <f>SUM('งาน1:Term Project'!I6)+Final!J6</f>
        <v>0</v>
      </c>
      <c r="P8" s="321">
        <f>SUM('งาน1:Term Project'!J6)+Final!K6</f>
        <v>0</v>
      </c>
      <c r="Q8" s="321"/>
      <c r="S8" s="1"/>
      <c r="T8" s="1"/>
      <c r="U8" s="1"/>
      <c r="V8" s="1"/>
    </row>
    <row r="9" spans="1:22" ht="21">
      <c r="B9" s="275" t="str">
        <f>ข้อมูลนักศึกษา!B8</f>
        <v/>
      </c>
      <c r="C9" s="284" t="str">
        <f>IF(B9="","",ข้อมูลนักศึกษา!C8)</f>
        <v/>
      </c>
      <c r="D9" s="284" t="str">
        <f>IF(B9="","",ข้อมูลนักศึกษา!D8)</f>
        <v/>
      </c>
      <c r="E9" s="174" t="str">
        <f>IF(ข้อมูล!C15&gt;0,(K9*100)/K5," ")</f>
        <v xml:space="preserve"> </v>
      </c>
      <c r="F9" s="174" t="str">
        <f>IF(ข้อมูล!C16&gt;0,(L9*100)/L5," ")</f>
        <v xml:space="preserve"> </v>
      </c>
      <c r="G9" s="174" t="str">
        <f>IF(ข้อมูล!C17&gt;0,(M9*100)/M5," ")</f>
        <v xml:space="preserve"> </v>
      </c>
      <c r="H9" s="174" t="str">
        <f>IF(ข้อมูล!C18&gt;0,(N9*100)/N5," ")</f>
        <v xml:space="preserve"> </v>
      </c>
      <c r="I9" s="174" t="str">
        <f>IF(ข้อมูล!C19&gt;0,(O9*100)/O5," ")</f>
        <v xml:space="preserve"> </v>
      </c>
      <c r="J9" s="174" t="str">
        <f>IF(ข้อมูล!C20&gt;0,(P9*100)/P5," ")</f>
        <v xml:space="preserve"> </v>
      </c>
      <c r="K9" s="321">
        <f>SUM('งาน1:Term Project'!E7)+Final!F7</f>
        <v>0</v>
      </c>
      <c r="L9" s="321">
        <f>SUM('งาน1:Term Project'!F7)+Final!G7</f>
        <v>0</v>
      </c>
      <c r="M9" s="321">
        <f>SUM('งาน1:Term Project'!G7)+Final!H7</f>
        <v>0</v>
      </c>
      <c r="N9" s="321">
        <f>SUM('งาน1:Term Project'!H7)+Final!I7</f>
        <v>0</v>
      </c>
      <c r="O9" s="321">
        <f>SUM('งาน1:Term Project'!I7)+Final!J7</f>
        <v>0</v>
      </c>
      <c r="P9" s="321">
        <f>SUM('งาน1:Term Project'!J7)+Final!K7</f>
        <v>0</v>
      </c>
      <c r="Q9" s="321"/>
      <c r="S9" s="1"/>
      <c r="T9" s="1"/>
      <c r="U9" s="1"/>
      <c r="V9" s="1"/>
    </row>
    <row r="10" spans="1:22" ht="21">
      <c r="B10" s="275" t="str">
        <f>ข้อมูลนักศึกษา!B9</f>
        <v/>
      </c>
      <c r="C10" s="284" t="str">
        <f>IF(B10="","",ข้อมูลนักศึกษา!C9)</f>
        <v/>
      </c>
      <c r="D10" s="284" t="str">
        <f>IF(B10="","",ข้อมูลนักศึกษา!D9)</f>
        <v/>
      </c>
      <c r="E10" s="174" t="str">
        <f>IF(ข้อมูล!C15&gt;0,(K10*100)/K5," ")</f>
        <v xml:space="preserve"> </v>
      </c>
      <c r="F10" s="174" t="str">
        <f>IF(ข้อมูล!C16&gt;0,(L10*100)/L5," ")</f>
        <v xml:space="preserve"> </v>
      </c>
      <c r="G10" s="174" t="str">
        <f>IF(ข้อมูล!C17&gt;0,(M10*100)/M5," ")</f>
        <v xml:space="preserve"> </v>
      </c>
      <c r="H10" s="174" t="str">
        <f>IF(ข้อมูล!C18&gt;0,(N10*100)/N5," ")</f>
        <v xml:space="preserve"> </v>
      </c>
      <c r="I10" s="174" t="str">
        <f>IF(ข้อมูล!C19&gt;0,(O10*100)/O5," ")</f>
        <v xml:space="preserve"> </v>
      </c>
      <c r="J10" s="174" t="str">
        <f>IF(ข้อมูล!C20&gt;0,(P10*100)/P5," ")</f>
        <v xml:space="preserve"> </v>
      </c>
      <c r="K10" s="321">
        <f>SUM('งาน1:Term Project'!E8)+Final!F8</f>
        <v>0</v>
      </c>
      <c r="L10" s="321">
        <f>SUM('งาน1:Term Project'!F8)+Final!G8</f>
        <v>0</v>
      </c>
      <c r="M10" s="321">
        <f>SUM('งาน1:Term Project'!G8)+Final!H8</f>
        <v>0</v>
      </c>
      <c r="N10" s="321">
        <f>SUM('งาน1:Term Project'!H8)+Final!I8</f>
        <v>0</v>
      </c>
      <c r="O10" s="321">
        <f>SUM('งาน1:Term Project'!I8)+Final!J8</f>
        <v>0</v>
      </c>
      <c r="P10" s="321">
        <f>SUM('งาน1:Term Project'!J8)+Final!K8</f>
        <v>0</v>
      </c>
      <c r="Q10" s="321"/>
      <c r="S10" s="1"/>
      <c r="T10" s="1"/>
      <c r="U10" s="1"/>
      <c r="V10" s="1"/>
    </row>
    <row r="11" spans="1:22" ht="21">
      <c r="B11" s="275" t="str">
        <f>ข้อมูลนักศึกษา!B10</f>
        <v/>
      </c>
      <c r="C11" s="284" t="str">
        <f>IF(B11="","",ข้อมูลนักศึกษา!C10)</f>
        <v/>
      </c>
      <c r="D11" s="284" t="str">
        <f>IF(B11="","",ข้อมูลนักศึกษา!D10)</f>
        <v/>
      </c>
      <c r="E11" s="174" t="str">
        <f>IF(ข้อมูล!C15&gt;0,(K11*100)/K5," ")</f>
        <v xml:space="preserve"> </v>
      </c>
      <c r="F11" s="174" t="str">
        <f>IF(ข้อมูล!C16&gt;0,(L11*100)/L5," ")</f>
        <v xml:space="preserve"> </v>
      </c>
      <c r="G11" s="174" t="str">
        <f>IF(ข้อมูล!C17&gt;0,(M11*100)/M5," ")</f>
        <v xml:space="preserve"> </v>
      </c>
      <c r="H11" s="174" t="str">
        <f>IF(ข้อมูล!C18&gt;0,(N11*100)/N5," ")</f>
        <v xml:space="preserve"> </v>
      </c>
      <c r="I11" s="174" t="str">
        <f>IF(ข้อมูล!C19&gt;0,(O11*100)/O5," ")</f>
        <v xml:space="preserve"> </v>
      </c>
      <c r="J11" s="156" t="str">
        <f>IF(ข้อมูล!C20&gt;0,(P11*100)/P5," ")</f>
        <v xml:space="preserve"> </v>
      </c>
      <c r="K11" s="321">
        <f>SUM('งาน1:Term Project'!E9)+Final!F9</f>
        <v>0</v>
      </c>
      <c r="L11" s="321">
        <f>SUM('งาน1:Term Project'!F9)+Final!G9</f>
        <v>0</v>
      </c>
      <c r="M11" s="321">
        <f>SUM('งาน1:Term Project'!G9)+Final!H9</f>
        <v>0</v>
      </c>
      <c r="N11" s="321">
        <f>SUM('งาน1:Term Project'!H9)+Final!I9</f>
        <v>0</v>
      </c>
      <c r="O11" s="321">
        <f>SUM('งาน1:Term Project'!I9)+Final!J9</f>
        <v>0</v>
      </c>
      <c r="P11" s="321">
        <f>SUM('งาน1:Term Project'!J9)+Final!K9</f>
        <v>0</v>
      </c>
      <c r="Q11" s="321"/>
      <c r="S11" s="1"/>
      <c r="T11" s="1"/>
      <c r="U11" s="1"/>
      <c r="V11" s="1"/>
    </row>
    <row r="12" spans="1:22" ht="21">
      <c r="B12" s="275" t="str">
        <f>ข้อมูลนักศึกษา!B11</f>
        <v/>
      </c>
      <c r="C12" s="284" t="str">
        <f>IF(B12="","",ข้อมูลนักศึกษา!C11)</f>
        <v/>
      </c>
      <c r="D12" s="284" t="str">
        <f>IF(B12="","",ข้อมูลนักศึกษา!D11)</f>
        <v/>
      </c>
      <c r="E12" s="174" t="str">
        <f>IF(ข้อมูล!C15&gt;0,(K12*100)/K5," ")</f>
        <v xml:space="preserve"> </v>
      </c>
      <c r="F12" s="174" t="str">
        <f>IF(ข้อมูล!C16&gt;0,(L12*100)/L5," ")</f>
        <v xml:space="preserve"> </v>
      </c>
      <c r="G12" s="174" t="str">
        <f>IF(ข้อมูล!C17&gt;0,(M12*100)/M5," ")</f>
        <v xml:space="preserve"> </v>
      </c>
      <c r="H12" s="174" t="str">
        <f>IF(ข้อมูล!C18&gt;0,(N12*100)/N5," ")</f>
        <v xml:space="preserve"> </v>
      </c>
      <c r="I12" s="174" t="str">
        <f>IF(ข้อมูล!C19&gt;0,(O12*100)/O5," ")</f>
        <v xml:space="preserve"> </v>
      </c>
      <c r="J12" s="156" t="str">
        <f>IF(ข้อมูล!C20&gt;0,(P12*100)/P5," ")</f>
        <v xml:space="preserve"> </v>
      </c>
      <c r="K12" s="321">
        <f>SUM('งาน1:Term Project'!E10)+Final!F10</f>
        <v>0</v>
      </c>
      <c r="L12" s="321">
        <f>SUM('งาน1:Term Project'!F10)+Final!G10</f>
        <v>0</v>
      </c>
      <c r="M12" s="321">
        <f>SUM('งาน1:Term Project'!G10)+Final!H10</f>
        <v>0</v>
      </c>
      <c r="N12" s="321">
        <f>SUM('งาน1:Term Project'!H10)+Final!I10</f>
        <v>0</v>
      </c>
      <c r="O12" s="321">
        <f>SUM('งาน1:Term Project'!I10)+Final!J10</f>
        <v>0</v>
      </c>
      <c r="P12" s="321">
        <f>SUM('งาน1:Term Project'!J10)+Final!K10</f>
        <v>0</v>
      </c>
      <c r="Q12" s="321"/>
      <c r="S12" s="1"/>
      <c r="T12" s="1"/>
      <c r="U12" s="1"/>
      <c r="V12" s="1"/>
    </row>
    <row r="13" spans="1:22" ht="21">
      <c r="B13" s="275" t="str">
        <f>ข้อมูลนักศึกษา!B12</f>
        <v/>
      </c>
      <c r="C13" s="284" t="str">
        <f>IF(B13="","",ข้อมูลนักศึกษา!C12)</f>
        <v/>
      </c>
      <c r="D13" s="284" t="str">
        <f>IF(B13="","",ข้อมูลนักศึกษา!D12)</f>
        <v/>
      </c>
      <c r="E13" s="174" t="str">
        <f>IF(ข้อมูล!C15&gt;0,(K13*100)/K5," ")</f>
        <v xml:space="preserve"> </v>
      </c>
      <c r="F13" s="174" t="str">
        <f>IF(ข้อมูล!C16&gt;0,(L13*100)/L5," ")</f>
        <v xml:space="preserve"> </v>
      </c>
      <c r="G13" s="174" t="str">
        <f>IF(ข้อมูล!C17&gt;0,(M13*100)/M5," ")</f>
        <v xml:space="preserve"> </v>
      </c>
      <c r="H13" s="174" t="str">
        <f>IF(ข้อมูล!C18&gt;0,(N13*100)/N5," ")</f>
        <v xml:space="preserve"> </v>
      </c>
      <c r="I13" s="174" t="str">
        <f>IF(ข้อมูล!C19&gt;0,(O13*100)/O5," ")</f>
        <v xml:space="preserve"> </v>
      </c>
      <c r="J13" s="156" t="str">
        <f>IF(ข้อมูล!C20&gt;0,(P13*100)/P5," ")</f>
        <v xml:space="preserve"> </v>
      </c>
      <c r="K13" s="321">
        <f>SUM('งาน1:Term Project'!E11)+Final!F11</f>
        <v>0</v>
      </c>
      <c r="L13" s="321">
        <f>SUM('งาน1:Term Project'!F11)+Final!G11</f>
        <v>0</v>
      </c>
      <c r="M13" s="321">
        <f>SUM('งาน1:Term Project'!G11)+Final!H11</f>
        <v>0</v>
      </c>
      <c r="N13" s="321">
        <f>SUM('งาน1:Term Project'!H11)+Final!I11</f>
        <v>0</v>
      </c>
      <c r="O13" s="321">
        <f>SUM('งาน1:Term Project'!I11)+Final!J11</f>
        <v>0</v>
      </c>
      <c r="P13" s="321">
        <f>SUM('งาน1:Term Project'!J11)+Final!K11</f>
        <v>0</v>
      </c>
      <c r="Q13" s="321"/>
      <c r="S13" s="1"/>
      <c r="T13" s="1"/>
      <c r="U13" s="1"/>
      <c r="V13" s="1"/>
    </row>
    <row r="14" spans="1:22" ht="21">
      <c r="B14" s="275" t="str">
        <f>ข้อมูลนักศึกษา!B13</f>
        <v/>
      </c>
      <c r="C14" s="284" t="str">
        <f>IF(B14="","",ข้อมูลนักศึกษา!C13)</f>
        <v/>
      </c>
      <c r="D14" s="284" t="str">
        <f>IF(B14="","",ข้อมูลนักศึกษา!D13)</f>
        <v/>
      </c>
      <c r="E14" s="174" t="str">
        <f>IF(ข้อมูล!C15&gt;0,(K14*100)/K5," ")</f>
        <v xml:space="preserve"> </v>
      </c>
      <c r="F14" s="174" t="str">
        <f>IF(ข้อมูล!C16&gt;0,(L14*100)/L5," ")</f>
        <v xml:space="preserve"> </v>
      </c>
      <c r="G14" s="174" t="str">
        <f>IF(ข้อมูล!C17&gt;0,(M14*100)/M5," ")</f>
        <v xml:space="preserve"> </v>
      </c>
      <c r="H14" s="174" t="str">
        <f>IF(ข้อมูล!C18&gt;0,(N14*100)/N5," ")</f>
        <v xml:space="preserve"> </v>
      </c>
      <c r="I14" s="174" t="str">
        <f>IF(ข้อมูล!C19&gt;0,(O14*100)/O5," ")</f>
        <v xml:space="preserve"> </v>
      </c>
      <c r="J14" s="156" t="str">
        <f>IF(ข้อมูล!C20&gt;0,(P14*100)/P5," ")</f>
        <v xml:space="preserve"> </v>
      </c>
      <c r="K14" s="321">
        <f>SUM('งาน1:Term Project'!E12)+Final!F12</f>
        <v>0</v>
      </c>
      <c r="L14" s="321">
        <f>SUM('งาน1:Term Project'!F12)+Final!G12</f>
        <v>0</v>
      </c>
      <c r="M14" s="321">
        <f>SUM('งาน1:Term Project'!G12)+Final!H12</f>
        <v>0</v>
      </c>
      <c r="N14" s="321">
        <f>SUM('งาน1:Term Project'!H12)+Final!I12</f>
        <v>0</v>
      </c>
      <c r="O14" s="321">
        <f>SUM('งาน1:Term Project'!I12)+Final!J12</f>
        <v>0</v>
      </c>
      <c r="P14" s="321">
        <f>SUM('งาน1:Term Project'!J12)+Final!K12</f>
        <v>0</v>
      </c>
      <c r="S14" s="1"/>
      <c r="T14" s="1"/>
      <c r="U14" s="1"/>
      <c r="V14" s="1"/>
    </row>
    <row r="15" spans="1:22" ht="21">
      <c r="B15" s="275" t="str">
        <f>ข้อมูลนักศึกษา!B14</f>
        <v/>
      </c>
      <c r="C15" s="284" t="str">
        <f>IF(B15="","",ข้อมูลนักศึกษา!C14)</f>
        <v/>
      </c>
      <c r="D15" s="284" t="str">
        <f>IF(B15="","",ข้อมูลนักศึกษา!D14)</f>
        <v/>
      </c>
      <c r="E15" s="174" t="str">
        <f>IF(ข้อมูล!C15&gt;0,(K15*100)/K5," ")</f>
        <v xml:space="preserve"> </v>
      </c>
      <c r="F15" s="174" t="str">
        <f>IF(ข้อมูล!C16&gt;0,(L15*100)/L5," ")</f>
        <v xml:space="preserve"> </v>
      </c>
      <c r="G15" s="174" t="str">
        <f>IF(ข้อมูล!C17&gt;0,(M15*100)/M5," ")</f>
        <v xml:space="preserve"> </v>
      </c>
      <c r="H15" s="174" t="str">
        <f>IF(ข้อมูล!C18&gt;0,(N15*100)/N5," ")</f>
        <v xml:space="preserve"> </v>
      </c>
      <c r="I15" s="174" t="str">
        <f>IF(ข้อมูล!C19&gt;0,(O15*100)/O5," ")</f>
        <v xml:space="preserve"> </v>
      </c>
      <c r="J15" s="156" t="str">
        <f>IF(ข้อมูล!C20&gt;0,(P15*100)/P5," ")</f>
        <v xml:space="preserve"> </v>
      </c>
      <c r="K15" s="321">
        <f>SUM('งาน1:Term Project'!E13)+Final!F13</f>
        <v>0</v>
      </c>
      <c r="L15" s="321">
        <f>SUM('งาน1:Term Project'!F13)+Final!G13</f>
        <v>0</v>
      </c>
      <c r="M15" s="321">
        <f>SUM('งาน1:Term Project'!G13)+Final!H13</f>
        <v>0</v>
      </c>
      <c r="N15" s="321">
        <f>SUM('งาน1:Term Project'!H13)+Final!I13</f>
        <v>0</v>
      </c>
      <c r="O15" s="321">
        <f>SUM('งาน1:Term Project'!I13)+Final!J13</f>
        <v>0</v>
      </c>
      <c r="P15" s="321">
        <f>SUM('งาน1:Term Project'!J13)+Final!K13</f>
        <v>0</v>
      </c>
      <c r="S15" s="1"/>
      <c r="T15" s="1"/>
      <c r="U15" s="1"/>
      <c r="V15" s="1"/>
    </row>
    <row r="16" spans="1:22" ht="21">
      <c r="B16" s="275" t="str">
        <f>ข้อมูลนักศึกษา!B15</f>
        <v/>
      </c>
      <c r="C16" s="284" t="str">
        <f>IF(B16="","",ข้อมูลนักศึกษา!C15)</f>
        <v/>
      </c>
      <c r="D16" s="284" t="str">
        <f>IF(B16="","",ข้อมูลนักศึกษา!D15)</f>
        <v/>
      </c>
      <c r="E16" s="174" t="str">
        <f>IF(ข้อมูล!C15&gt;0,(K16*100)/K5," ")</f>
        <v xml:space="preserve"> </v>
      </c>
      <c r="F16" s="174" t="str">
        <f>IF(ข้อมูล!C16&gt;0,(L16*100)/L5," ")</f>
        <v xml:space="preserve"> </v>
      </c>
      <c r="G16" s="174" t="str">
        <f>IF(ข้อมูล!C17&gt;0,(M16*100)/M5," ")</f>
        <v xml:space="preserve"> </v>
      </c>
      <c r="H16" s="174" t="str">
        <f>IF(ข้อมูล!C18&gt;0,(N16*100)/N5," ")</f>
        <v xml:space="preserve"> </v>
      </c>
      <c r="I16" s="174" t="str">
        <f>IF(ข้อมูล!C19&gt;0,(O16*100)/O5," ")</f>
        <v xml:space="preserve"> </v>
      </c>
      <c r="J16" s="156" t="str">
        <f>IF(ข้อมูล!C20&gt;0,(P16*100)/P5," ")</f>
        <v xml:space="preserve"> </v>
      </c>
      <c r="K16" s="321">
        <f>SUM('งาน1:Term Project'!E14)+Final!F14</f>
        <v>0</v>
      </c>
      <c r="L16" s="321">
        <f>SUM('งาน1:Term Project'!F14)+Final!G14</f>
        <v>0</v>
      </c>
      <c r="M16" s="321">
        <f>SUM('งาน1:Term Project'!G14)+Final!H14</f>
        <v>0</v>
      </c>
      <c r="N16" s="321">
        <f>SUM('งาน1:Term Project'!H14)+Final!I14</f>
        <v>0</v>
      </c>
      <c r="O16" s="321">
        <f>SUM('งาน1:Term Project'!I14)+Final!J14</f>
        <v>0</v>
      </c>
      <c r="P16" s="321">
        <f>SUM('งาน1:Term Project'!J14)+Final!K14</f>
        <v>0</v>
      </c>
      <c r="S16" s="1"/>
      <c r="T16" s="1"/>
      <c r="U16" s="1"/>
      <c r="V16" s="1"/>
    </row>
    <row r="17" spans="2:22" ht="21">
      <c r="B17" s="275" t="str">
        <f>ข้อมูลนักศึกษา!B16</f>
        <v/>
      </c>
      <c r="C17" s="284" t="str">
        <f>IF(B17="","",ข้อมูลนักศึกษา!C16)</f>
        <v/>
      </c>
      <c r="D17" s="284" t="str">
        <f>IF(B17="","",ข้อมูลนักศึกษา!D16)</f>
        <v/>
      </c>
      <c r="E17" s="174" t="str">
        <f>IF(ข้อมูล!C15&gt;0,(K17*100)/K5," ")</f>
        <v xml:space="preserve"> </v>
      </c>
      <c r="F17" s="174" t="str">
        <f>IF(ข้อมูล!C16&gt;0,(L17*100)/L5," ")</f>
        <v xml:space="preserve"> </v>
      </c>
      <c r="G17" s="174" t="str">
        <f>IF(ข้อมูล!C17&gt;0,(M17*100)/M5," ")</f>
        <v xml:space="preserve"> </v>
      </c>
      <c r="H17" s="174" t="str">
        <f>IF(ข้อมูล!C18&gt;0,(N17*100)/N5," ")</f>
        <v xml:space="preserve"> </v>
      </c>
      <c r="I17" s="174" t="str">
        <f>IF(ข้อมูล!C19&gt;0,(O17*100)/O5," ")</f>
        <v xml:space="preserve"> </v>
      </c>
      <c r="J17" s="156" t="str">
        <f>IF(ข้อมูล!C20&gt;0,(P17*100)/P5," ")</f>
        <v xml:space="preserve"> </v>
      </c>
      <c r="K17" s="321">
        <f>SUM('งาน1:Term Project'!E15)+Final!F15</f>
        <v>0</v>
      </c>
      <c r="L17" s="321">
        <f>SUM('งาน1:Term Project'!F15)+Final!G15</f>
        <v>0</v>
      </c>
      <c r="M17" s="321">
        <f>SUM('งาน1:Term Project'!G15)+Final!H15</f>
        <v>0</v>
      </c>
      <c r="N17" s="321">
        <f>SUM('งาน1:Term Project'!H15)+Final!I15</f>
        <v>0</v>
      </c>
      <c r="O17" s="321">
        <f>SUM('งาน1:Term Project'!I15)+Final!J15</f>
        <v>0</v>
      </c>
      <c r="P17" s="321">
        <f>SUM('งาน1:Term Project'!J15)+Final!K15</f>
        <v>0</v>
      </c>
      <c r="S17" s="1"/>
      <c r="T17" s="1"/>
      <c r="U17" s="1"/>
      <c r="V17" s="1"/>
    </row>
    <row r="18" spans="2:22" ht="21">
      <c r="B18" s="275" t="str">
        <f>ข้อมูลนักศึกษา!B17</f>
        <v/>
      </c>
      <c r="C18" s="284" t="str">
        <f>IF(B18="","",ข้อมูลนักศึกษา!C17)</f>
        <v/>
      </c>
      <c r="D18" s="284" t="str">
        <f>IF(B18="","",ข้อมูลนักศึกษา!D17)</f>
        <v/>
      </c>
      <c r="E18" s="174" t="str">
        <f>IF(ข้อมูล!C15&gt;0,(K18*100)/K5," ")</f>
        <v xml:space="preserve"> </v>
      </c>
      <c r="F18" s="174" t="str">
        <f>IF(ข้อมูล!C16&gt;0,(L18*100)/L5," ")</f>
        <v xml:space="preserve"> </v>
      </c>
      <c r="G18" s="174" t="str">
        <f>IF(ข้อมูล!C17&gt;0,(M18*100)/M5," ")</f>
        <v xml:space="preserve"> </v>
      </c>
      <c r="H18" s="174" t="str">
        <f>IF(ข้อมูล!C18&gt;0,(N18*100)/N5," ")</f>
        <v xml:space="preserve"> </v>
      </c>
      <c r="I18" s="174" t="str">
        <f>IF(ข้อมูล!C19&gt;0,(O18*100)/O5," ")</f>
        <v xml:space="preserve"> </v>
      </c>
      <c r="J18" s="156" t="str">
        <f>IF(ข้อมูล!C20&gt;0,(P18*100)/P5," ")</f>
        <v xml:space="preserve"> </v>
      </c>
      <c r="K18" s="321">
        <f>SUM('งาน1:Term Project'!E16)+Final!F16</f>
        <v>0</v>
      </c>
      <c r="L18" s="321">
        <f>SUM('งาน1:Term Project'!F16)+Final!G16</f>
        <v>0</v>
      </c>
      <c r="M18" s="321">
        <f>SUM('งาน1:Term Project'!G16)+Final!H16</f>
        <v>0</v>
      </c>
      <c r="N18" s="321">
        <f>SUM('งาน1:Term Project'!H16)+Final!I16</f>
        <v>0</v>
      </c>
      <c r="O18" s="321">
        <f>SUM('งาน1:Term Project'!I16)+Final!J16</f>
        <v>0</v>
      </c>
      <c r="P18" s="321">
        <f>SUM('งาน1:Term Project'!J16)+Final!K16</f>
        <v>0</v>
      </c>
      <c r="S18" s="1"/>
      <c r="T18" s="1"/>
      <c r="U18" s="1"/>
      <c r="V18" s="1"/>
    </row>
    <row r="19" spans="2:22" ht="21">
      <c r="B19" s="275" t="str">
        <f>ข้อมูลนักศึกษา!B18</f>
        <v/>
      </c>
      <c r="C19" s="284" t="str">
        <f>IF(B19="","",ข้อมูลนักศึกษา!C18)</f>
        <v/>
      </c>
      <c r="D19" s="284" t="str">
        <f>IF(B19="","",ข้อมูลนักศึกษา!D18)</f>
        <v/>
      </c>
      <c r="E19" s="174" t="str">
        <f>IF(ข้อมูล!C15&gt;0,(K19*100)/K5," ")</f>
        <v xml:space="preserve"> </v>
      </c>
      <c r="F19" s="174" t="str">
        <f>IF(ข้อมูล!C16&gt;0,(L19*100)/L5," ")</f>
        <v xml:space="preserve"> </v>
      </c>
      <c r="G19" s="174" t="str">
        <f>IF(ข้อมูล!C17&gt;0,(M19*100)/M5," ")</f>
        <v xml:space="preserve"> </v>
      </c>
      <c r="H19" s="174" t="str">
        <f>IF(ข้อมูล!C18&gt;0,(N19*100)/N5," ")</f>
        <v xml:space="preserve"> </v>
      </c>
      <c r="I19" s="174" t="str">
        <f>IF(ข้อมูล!C19&gt;0,(O19*100)/O5," ")</f>
        <v xml:space="preserve"> </v>
      </c>
      <c r="J19" s="156" t="str">
        <f>IF(ข้อมูล!C20&gt;0,(P19*100)/P5," ")</f>
        <v xml:space="preserve"> </v>
      </c>
      <c r="K19" s="321">
        <f>SUM('งาน1:Term Project'!E17)+Final!F17</f>
        <v>0</v>
      </c>
      <c r="L19" s="321">
        <f>SUM('งาน1:Term Project'!F17)+Final!G17</f>
        <v>0</v>
      </c>
      <c r="M19" s="321">
        <f>SUM('งาน1:Term Project'!G17)+Final!H17</f>
        <v>0</v>
      </c>
      <c r="N19" s="321">
        <f>SUM('งาน1:Term Project'!H17)+Final!I17</f>
        <v>0</v>
      </c>
      <c r="O19" s="321">
        <f>SUM('งาน1:Term Project'!I17)+Final!J17</f>
        <v>0</v>
      </c>
      <c r="P19" s="321">
        <f>SUM('งาน1:Term Project'!J17)+Final!K17</f>
        <v>0</v>
      </c>
      <c r="S19" s="1"/>
      <c r="T19" s="1"/>
      <c r="U19" s="1"/>
      <c r="V19" s="1"/>
    </row>
    <row r="20" spans="2:22" ht="21">
      <c r="B20" s="275" t="str">
        <f>ข้อมูลนักศึกษา!B19</f>
        <v/>
      </c>
      <c r="C20" s="284" t="str">
        <f>IF(B20="","",ข้อมูลนักศึกษา!C19)</f>
        <v/>
      </c>
      <c r="D20" s="284" t="str">
        <f>IF(B20="","",ข้อมูลนักศึกษา!D19)</f>
        <v/>
      </c>
      <c r="E20" s="174" t="str">
        <f>IF(ข้อมูล!C15&gt;0,(K20*100)/K5," ")</f>
        <v xml:space="preserve"> </v>
      </c>
      <c r="F20" s="174" t="str">
        <f>IF(ข้อมูล!C16&gt;0,(L20*100)/L5," ")</f>
        <v xml:space="preserve"> </v>
      </c>
      <c r="G20" s="174" t="str">
        <f>IF(ข้อมูล!C17&gt;0,(M20*100)/M5," ")</f>
        <v xml:space="preserve"> </v>
      </c>
      <c r="H20" s="174" t="str">
        <f>IF(ข้อมูล!C18&gt;0,(N20*100)/N5," ")</f>
        <v xml:space="preserve"> </v>
      </c>
      <c r="I20" s="174" t="str">
        <f>IF(ข้อมูล!C19&gt;0,(O20*100)/O5," ")</f>
        <v xml:space="preserve"> </v>
      </c>
      <c r="J20" s="156" t="str">
        <f>IF(ข้อมูล!C20&gt;0,(P20*100)/P5," ")</f>
        <v xml:space="preserve"> </v>
      </c>
      <c r="K20" s="321">
        <f>SUM('งาน1:Term Project'!E18)+Final!F18</f>
        <v>0</v>
      </c>
      <c r="L20" s="321">
        <f>SUM('งาน1:Term Project'!F18)+Final!G18</f>
        <v>0</v>
      </c>
      <c r="M20" s="321">
        <f>SUM('งาน1:Term Project'!G18)+Final!H18</f>
        <v>0</v>
      </c>
      <c r="N20" s="321">
        <f>SUM('งาน1:Term Project'!H18)+Final!I18</f>
        <v>0</v>
      </c>
      <c r="O20" s="321">
        <f>SUM('งาน1:Term Project'!I18)+Final!J18</f>
        <v>0</v>
      </c>
      <c r="P20" s="321">
        <f>SUM('งาน1:Term Project'!J18)+Final!K18</f>
        <v>0</v>
      </c>
      <c r="S20" s="1"/>
      <c r="T20" s="1"/>
      <c r="U20" s="1"/>
      <c r="V20" s="1"/>
    </row>
    <row r="21" spans="2:22" ht="21">
      <c r="B21" s="275" t="str">
        <f>ข้อมูลนักศึกษา!B20</f>
        <v/>
      </c>
      <c r="C21" s="284" t="str">
        <f>IF(B21="","",ข้อมูลนักศึกษา!C20)</f>
        <v/>
      </c>
      <c r="D21" s="284" t="str">
        <f>IF(B21="","",ข้อมูลนักศึกษา!D20)</f>
        <v/>
      </c>
      <c r="E21" s="174" t="str">
        <f>IF(ข้อมูล!C15&gt;0,(K21*100)/K5," ")</f>
        <v xml:space="preserve"> </v>
      </c>
      <c r="F21" s="174" t="str">
        <f>IF(ข้อมูล!C16&gt;0,(L21*100)/L5," ")</f>
        <v xml:space="preserve"> </v>
      </c>
      <c r="G21" s="174" t="str">
        <f>IF(ข้อมูล!C17&gt;0,(M21*100)/M5," ")</f>
        <v xml:space="preserve"> </v>
      </c>
      <c r="H21" s="174" t="str">
        <f>IF(ข้อมูล!C18&gt;0,(N21*100)/N5," ")</f>
        <v xml:space="preserve"> </v>
      </c>
      <c r="I21" s="174" t="str">
        <f>IF(ข้อมูล!C19&gt;0,(O21*100)/O5," ")</f>
        <v xml:space="preserve"> </v>
      </c>
      <c r="J21" s="156" t="str">
        <f>IF(ข้อมูล!C20&gt;0,(P21*100)/P5," ")</f>
        <v xml:space="preserve"> </v>
      </c>
      <c r="K21" s="321">
        <f>SUM('งาน1:Term Project'!E19)+Final!F19</f>
        <v>0</v>
      </c>
      <c r="L21" s="321">
        <f>SUM('งาน1:Term Project'!F19)+Final!G19</f>
        <v>0</v>
      </c>
      <c r="M21" s="321">
        <f>SUM('งาน1:Term Project'!G19)+Final!H19</f>
        <v>0</v>
      </c>
      <c r="N21" s="321">
        <f>SUM('งาน1:Term Project'!H19)+Final!I19</f>
        <v>0</v>
      </c>
      <c r="O21" s="321">
        <f>SUM('งาน1:Term Project'!I19)+Final!J19</f>
        <v>0</v>
      </c>
      <c r="P21" s="321">
        <f>SUM('งาน1:Term Project'!J19)+Final!K19</f>
        <v>0</v>
      </c>
      <c r="S21" s="1"/>
      <c r="T21" s="1"/>
      <c r="U21" s="1"/>
      <c r="V21" s="1"/>
    </row>
    <row r="22" spans="2:22" ht="21">
      <c r="B22" s="275" t="str">
        <f>ข้อมูลนักศึกษา!B21</f>
        <v/>
      </c>
      <c r="C22" s="284" t="str">
        <f>IF(B22="","",ข้อมูลนักศึกษา!C21)</f>
        <v/>
      </c>
      <c r="D22" s="284" t="str">
        <f>IF(B22="","",ข้อมูลนักศึกษา!D21)</f>
        <v/>
      </c>
      <c r="E22" s="174" t="str">
        <f>IF(ข้อมูล!C15&gt;0,(K22*100)/K5," ")</f>
        <v xml:space="preserve"> </v>
      </c>
      <c r="F22" s="174" t="str">
        <f>IF(ข้อมูล!C16&gt;0,(L22*100)/L5," ")</f>
        <v xml:space="preserve"> </v>
      </c>
      <c r="G22" s="174" t="str">
        <f>IF(ข้อมูล!C17&gt;0,(M22*100)/M5," ")</f>
        <v xml:space="preserve"> </v>
      </c>
      <c r="H22" s="174" t="str">
        <f>IF(ข้อมูล!C18&gt;0,(N22*100)/N5," ")</f>
        <v xml:space="preserve"> </v>
      </c>
      <c r="I22" s="174" t="str">
        <f>IF(ข้อมูล!C19&gt;0,(O22*100)/O5," ")</f>
        <v xml:space="preserve"> </v>
      </c>
      <c r="J22" s="156" t="str">
        <f>IF(ข้อมูล!C20&gt;0,(P22*100)/P5," ")</f>
        <v xml:space="preserve"> </v>
      </c>
      <c r="K22" s="321">
        <f>SUM('งาน1:Term Project'!E20)+Final!F20</f>
        <v>0</v>
      </c>
      <c r="L22" s="321">
        <f>SUM('งาน1:Term Project'!F20)+Final!G20</f>
        <v>0</v>
      </c>
      <c r="M22" s="321">
        <f>SUM('งาน1:Term Project'!G20)+Final!H20</f>
        <v>0</v>
      </c>
      <c r="N22" s="321">
        <f>SUM('งาน1:Term Project'!H20)+Final!I20</f>
        <v>0</v>
      </c>
      <c r="O22" s="321">
        <f>SUM('งาน1:Term Project'!I20)+Final!J20</f>
        <v>0</v>
      </c>
      <c r="P22" s="321">
        <f>SUM('งาน1:Term Project'!J20)+Final!K20</f>
        <v>0</v>
      </c>
      <c r="S22" s="1"/>
      <c r="T22" s="1"/>
      <c r="U22" s="1"/>
      <c r="V22" s="1"/>
    </row>
    <row r="23" spans="2:22" ht="21">
      <c r="B23" s="275" t="str">
        <f>ข้อมูลนักศึกษา!B22</f>
        <v/>
      </c>
      <c r="C23" s="284" t="str">
        <f>IF(B23="","",ข้อมูลนักศึกษา!C22)</f>
        <v/>
      </c>
      <c r="D23" s="284" t="str">
        <f>IF(B23="","",ข้อมูลนักศึกษา!D22)</f>
        <v/>
      </c>
      <c r="E23" s="174" t="str">
        <f>IF(ข้อมูล!C15&gt;0,(K23*100)/K5," ")</f>
        <v xml:space="preserve"> </v>
      </c>
      <c r="F23" s="174" t="str">
        <f>IF(ข้อมูล!C16&gt;0,(L23*100)/L5," ")</f>
        <v xml:space="preserve"> </v>
      </c>
      <c r="G23" s="174" t="str">
        <f>IF(ข้อมูล!C17&gt;0,(M23*100)/M5," ")</f>
        <v xml:space="preserve"> </v>
      </c>
      <c r="H23" s="174" t="str">
        <f>IF(ข้อมูล!C18&gt;0,(N23*100)/N5," ")</f>
        <v xml:space="preserve"> </v>
      </c>
      <c r="I23" s="174" t="str">
        <f>IF(ข้อมูล!C19&gt;0,(O23*100)/O5," ")</f>
        <v xml:space="preserve"> </v>
      </c>
      <c r="J23" s="156" t="str">
        <f>IF(ข้อมูล!C20&gt;0,(P23*100)/P5," ")</f>
        <v xml:space="preserve"> </v>
      </c>
      <c r="K23" s="321">
        <f>SUM('งาน1:Term Project'!E21)+Final!F21</f>
        <v>0</v>
      </c>
      <c r="L23" s="321">
        <f>SUM('งาน1:Term Project'!F21)+Final!G21</f>
        <v>0</v>
      </c>
      <c r="M23" s="321">
        <f>SUM('งาน1:Term Project'!G21)+Final!H21</f>
        <v>0</v>
      </c>
      <c r="N23" s="321">
        <f>SUM('งาน1:Term Project'!H21)+Final!I21</f>
        <v>0</v>
      </c>
      <c r="O23" s="321">
        <f>SUM('งาน1:Term Project'!I21)+Final!J21</f>
        <v>0</v>
      </c>
      <c r="P23" s="321">
        <f>SUM('งาน1:Term Project'!J21)+Final!K21</f>
        <v>0</v>
      </c>
      <c r="S23" s="1"/>
      <c r="T23" s="1"/>
      <c r="U23" s="1"/>
      <c r="V23" s="1"/>
    </row>
    <row r="24" spans="2:22" ht="21">
      <c r="B24" s="275" t="str">
        <f>ข้อมูลนักศึกษา!B23</f>
        <v/>
      </c>
      <c r="C24" s="284" t="str">
        <f>IF(B24="","",ข้อมูลนักศึกษา!C23)</f>
        <v/>
      </c>
      <c r="D24" s="284" t="str">
        <f>IF(B24="","",ข้อมูลนักศึกษา!D23)</f>
        <v/>
      </c>
      <c r="E24" s="174" t="str">
        <f>IF(ข้อมูล!C15&gt;0,(K24*100)/K5," ")</f>
        <v xml:space="preserve"> </v>
      </c>
      <c r="F24" s="174" t="str">
        <f>IF(ข้อมูล!C16&gt;0,(L24*100)/L5," ")</f>
        <v xml:space="preserve"> </v>
      </c>
      <c r="G24" s="174" t="str">
        <f>IF(ข้อมูล!C17&gt;0,(M24*100)/M5," ")</f>
        <v xml:space="preserve"> </v>
      </c>
      <c r="H24" s="174" t="str">
        <f>IF(ข้อมูล!C18&gt;0,(N24*100)/N5," ")</f>
        <v xml:space="preserve"> </v>
      </c>
      <c r="I24" s="174" t="str">
        <f>IF(ข้อมูล!C19&gt;0,(O24*100)/O5," ")</f>
        <v xml:space="preserve"> </v>
      </c>
      <c r="J24" s="156" t="str">
        <f>IF(ข้อมูล!C20&gt;0,(P24*100)/P5," ")</f>
        <v xml:space="preserve"> </v>
      </c>
      <c r="K24" s="321">
        <f>SUM('งาน1:Term Project'!E22)+Final!F22</f>
        <v>0</v>
      </c>
      <c r="L24" s="321">
        <f>SUM('งาน1:Term Project'!F22)+Final!G22</f>
        <v>0</v>
      </c>
      <c r="M24" s="321">
        <f>SUM('งาน1:Term Project'!G22)+Final!H22</f>
        <v>0</v>
      </c>
      <c r="N24" s="321">
        <f>SUM('งาน1:Term Project'!H22)+Final!I22</f>
        <v>0</v>
      </c>
      <c r="O24" s="321">
        <f>SUM('งาน1:Term Project'!I22)+Final!J22</f>
        <v>0</v>
      </c>
      <c r="P24" s="321">
        <f>SUM('งาน1:Term Project'!J22)+Final!K22</f>
        <v>0</v>
      </c>
      <c r="S24" s="1"/>
      <c r="T24" s="1"/>
      <c r="U24" s="1"/>
      <c r="V24" s="1"/>
    </row>
    <row r="25" spans="2:22" ht="21">
      <c r="B25" s="275" t="str">
        <f>ข้อมูลนักศึกษา!B24</f>
        <v/>
      </c>
      <c r="C25" s="284" t="str">
        <f>IF(B25="","",ข้อมูลนักศึกษา!C24)</f>
        <v/>
      </c>
      <c r="D25" s="284" t="str">
        <f>IF(B25="","",ข้อมูลนักศึกษา!D24)</f>
        <v/>
      </c>
      <c r="E25" s="174" t="str">
        <f>IF(ข้อมูล!C15&gt;0,(K25*100)/K5," ")</f>
        <v xml:space="preserve"> </v>
      </c>
      <c r="F25" s="174" t="str">
        <f>IF(ข้อมูล!C16&gt;0,(L25*100)/L5," ")</f>
        <v xml:space="preserve"> </v>
      </c>
      <c r="G25" s="174" t="str">
        <f>IF(ข้อมูล!C17&gt;0,(M25*100)/M5," ")</f>
        <v xml:space="preserve"> </v>
      </c>
      <c r="H25" s="174" t="str">
        <f>IF(ข้อมูล!C18&gt;0,(N25*100)/N5," ")</f>
        <v xml:space="preserve"> </v>
      </c>
      <c r="I25" s="174" t="str">
        <f>IF(ข้อมูล!C19&gt;0,(O25*100)/O5," ")</f>
        <v xml:space="preserve"> </v>
      </c>
      <c r="J25" s="156" t="str">
        <f>IF(ข้อมูล!C20&gt;0,(P25*100)/P5," ")</f>
        <v xml:space="preserve"> </v>
      </c>
      <c r="K25" s="321">
        <f>SUM('งาน1:Term Project'!E23)+Final!F23</f>
        <v>0</v>
      </c>
      <c r="L25" s="321">
        <f>SUM('งาน1:Term Project'!F23)+Final!G23</f>
        <v>0</v>
      </c>
      <c r="M25" s="321">
        <f>SUM('งาน1:Term Project'!G23)+Final!H23</f>
        <v>0</v>
      </c>
      <c r="N25" s="321">
        <f>SUM('งาน1:Term Project'!H23)+Final!I23</f>
        <v>0</v>
      </c>
      <c r="O25" s="321">
        <f>SUM('งาน1:Term Project'!I23)+Final!J23</f>
        <v>0</v>
      </c>
      <c r="P25" s="321">
        <f>SUM('งาน1:Term Project'!J23)+Final!K23</f>
        <v>0</v>
      </c>
      <c r="S25" s="1"/>
      <c r="T25" s="1"/>
      <c r="U25" s="1"/>
      <c r="V25" s="1"/>
    </row>
    <row r="26" spans="2:22" ht="21">
      <c r="B26" s="275" t="str">
        <f>ข้อมูลนักศึกษา!B25</f>
        <v/>
      </c>
      <c r="C26" s="284" t="str">
        <f>IF(B26="","",ข้อมูลนักศึกษา!C25)</f>
        <v/>
      </c>
      <c r="D26" s="284" t="str">
        <f>IF(B26="","",ข้อมูลนักศึกษา!D25)</f>
        <v/>
      </c>
      <c r="E26" s="174" t="str">
        <f>IF(ข้อมูล!C15&gt;0,(K26*100)/K5," ")</f>
        <v xml:space="preserve"> </v>
      </c>
      <c r="F26" s="174" t="str">
        <f>IF(ข้อมูล!C16&gt;0,(L26*100)/L5," ")</f>
        <v xml:space="preserve"> </v>
      </c>
      <c r="G26" s="174" t="str">
        <f>IF(ข้อมูล!C17&gt;0,(M26*100)/M5," ")</f>
        <v xml:space="preserve"> </v>
      </c>
      <c r="H26" s="174" t="str">
        <f>IF(ข้อมูล!C18&gt;0,(N26*100)/N5," ")</f>
        <v xml:space="preserve"> </v>
      </c>
      <c r="I26" s="174" t="str">
        <f>IF(ข้อมูล!C19&gt;0,(O26*100)/O5," ")</f>
        <v xml:space="preserve"> </v>
      </c>
      <c r="J26" s="156" t="str">
        <f>IF(ข้อมูล!C20&gt;0,(P26*100)/P5," ")</f>
        <v xml:space="preserve"> </v>
      </c>
      <c r="K26" s="321">
        <f>SUM('งาน1:Term Project'!E24)+Final!F24</f>
        <v>0</v>
      </c>
      <c r="L26" s="321">
        <f>SUM('งาน1:Term Project'!F24)+Final!G24</f>
        <v>0</v>
      </c>
      <c r="M26" s="321">
        <f>SUM('งาน1:Term Project'!G24)+Final!H24</f>
        <v>0</v>
      </c>
      <c r="N26" s="321">
        <f>SUM('งาน1:Term Project'!H24)+Final!I24</f>
        <v>0</v>
      </c>
      <c r="O26" s="321">
        <f>SUM('งาน1:Term Project'!I24)+Final!J24</f>
        <v>0</v>
      </c>
      <c r="P26" s="321">
        <f>SUM('งาน1:Term Project'!J24)+Final!K24</f>
        <v>0</v>
      </c>
      <c r="S26" s="1"/>
      <c r="T26" s="1"/>
      <c r="U26" s="1"/>
      <c r="V26" s="1"/>
    </row>
    <row r="27" spans="2:22" ht="21">
      <c r="B27" s="275" t="str">
        <f>ข้อมูลนักศึกษา!B26</f>
        <v/>
      </c>
      <c r="C27" s="284" t="str">
        <f>IF(B27="","",ข้อมูลนักศึกษา!C26)</f>
        <v/>
      </c>
      <c r="D27" s="284" t="str">
        <f>IF(B27="","",ข้อมูลนักศึกษา!D26)</f>
        <v/>
      </c>
      <c r="E27" s="174" t="str">
        <f>IF(ข้อมูล!C15&gt;0,(K27*100)/K5," ")</f>
        <v xml:space="preserve"> </v>
      </c>
      <c r="F27" s="174" t="str">
        <f>IF(ข้อมูล!C16&gt;0,(L27*100)/L5," ")</f>
        <v xml:space="preserve"> </v>
      </c>
      <c r="G27" s="174" t="str">
        <f>IF(ข้อมูล!C17&gt;0,(M27*100)/M5," ")</f>
        <v xml:space="preserve"> </v>
      </c>
      <c r="H27" s="174" t="str">
        <f>IF(ข้อมูล!C18&gt;0,(N27*100)/N5," ")</f>
        <v xml:space="preserve"> </v>
      </c>
      <c r="I27" s="174" t="str">
        <f>IF(ข้อมูล!C19&gt;0,(O27*100)/O5," ")</f>
        <v xml:space="preserve"> </v>
      </c>
      <c r="J27" s="156" t="str">
        <f>IF(ข้อมูล!C20&gt;0,(P27*100)/P5," ")</f>
        <v xml:space="preserve"> </v>
      </c>
      <c r="K27" s="321">
        <f>SUM('งาน1:Term Project'!E25)+Final!F25</f>
        <v>0</v>
      </c>
      <c r="L27" s="321">
        <f>SUM('งาน1:Term Project'!F25)+Final!G25</f>
        <v>0</v>
      </c>
      <c r="M27" s="321">
        <f>SUM('งาน1:Term Project'!G25)+Final!H25</f>
        <v>0</v>
      </c>
      <c r="N27" s="321">
        <f>SUM('งาน1:Term Project'!H25)+Final!I25</f>
        <v>0</v>
      </c>
      <c r="O27" s="321">
        <f>SUM('งาน1:Term Project'!I25)+Final!J25</f>
        <v>0</v>
      </c>
      <c r="P27" s="321">
        <f>SUM('งาน1:Term Project'!J25)+Final!K25</f>
        <v>0</v>
      </c>
      <c r="S27" s="1"/>
      <c r="T27" s="1"/>
      <c r="U27" s="1"/>
      <c r="V27" s="1"/>
    </row>
    <row r="28" spans="2:22" ht="21">
      <c r="B28" s="275" t="str">
        <f>ข้อมูลนักศึกษา!B27</f>
        <v/>
      </c>
      <c r="C28" s="284" t="str">
        <f>IF(B28="","",ข้อมูลนักศึกษา!C27)</f>
        <v/>
      </c>
      <c r="D28" s="284" t="str">
        <f>IF(B28="","",ข้อมูลนักศึกษา!D27)</f>
        <v/>
      </c>
      <c r="E28" s="174" t="str">
        <f>IF(ข้อมูล!C15&gt;0,(K28*100)/K5," ")</f>
        <v xml:space="preserve"> </v>
      </c>
      <c r="F28" s="174" t="str">
        <f>IF(ข้อมูล!C16&gt;0,(L28*100)/L5," ")</f>
        <v xml:space="preserve"> </v>
      </c>
      <c r="G28" s="174" t="str">
        <f>IF(ข้อมูล!C17&gt;0,(M28*100)/M5," ")</f>
        <v xml:space="preserve"> </v>
      </c>
      <c r="H28" s="174" t="str">
        <f>IF(ข้อมูล!C18&gt;0,(N28*100)/N5," ")</f>
        <v xml:space="preserve"> </v>
      </c>
      <c r="I28" s="174" t="str">
        <f>IF(ข้อมูล!C19&gt;0,(O28*100)/O5," ")</f>
        <v xml:space="preserve"> </v>
      </c>
      <c r="J28" s="156" t="str">
        <f>IF(ข้อมูล!C20&gt;0,(P28*100)/P5," ")</f>
        <v xml:space="preserve"> </v>
      </c>
      <c r="K28" s="321">
        <f>SUM('งาน1:Term Project'!E26)+Final!F26</f>
        <v>0</v>
      </c>
      <c r="L28" s="321">
        <f>SUM('งาน1:Term Project'!F26)+Final!G26</f>
        <v>0</v>
      </c>
      <c r="M28" s="321">
        <f>SUM('งาน1:Term Project'!G26)+Final!H26</f>
        <v>0</v>
      </c>
      <c r="N28" s="321">
        <f>SUM('งาน1:Term Project'!H26)+Final!I26</f>
        <v>0</v>
      </c>
      <c r="O28" s="321">
        <f>SUM('งาน1:Term Project'!I26)+Final!J26</f>
        <v>0</v>
      </c>
      <c r="P28" s="321">
        <f>SUM('งาน1:Term Project'!J26)+Final!K26</f>
        <v>0</v>
      </c>
      <c r="S28" s="1"/>
      <c r="T28" s="1"/>
      <c r="U28" s="1"/>
      <c r="V28" s="1"/>
    </row>
    <row r="29" spans="2:22" ht="21">
      <c r="B29" s="275" t="str">
        <f>ข้อมูลนักศึกษา!B28</f>
        <v/>
      </c>
      <c r="C29" s="284" t="str">
        <f>IF(B29="","",ข้อมูลนักศึกษา!C28)</f>
        <v/>
      </c>
      <c r="D29" s="284" t="str">
        <f>IF(B29="","",ข้อมูลนักศึกษา!D28)</f>
        <v/>
      </c>
      <c r="E29" s="174" t="str">
        <f>IF(ข้อมูล!C15&gt;0,(K29*100)/K5," ")</f>
        <v xml:space="preserve"> </v>
      </c>
      <c r="F29" s="174" t="str">
        <f>IF(ข้อมูล!C16&gt;0,(L29*100)/L5," ")</f>
        <v xml:space="preserve"> </v>
      </c>
      <c r="G29" s="174" t="str">
        <f>IF(ข้อมูล!C17&gt;0,(M29*100)/M5," ")</f>
        <v xml:space="preserve"> </v>
      </c>
      <c r="H29" s="174" t="str">
        <f>IF(ข้อมูล!C18&gt;0,(N29*100)/N5," ")</f>
        <v xml:space="preserve"> </v>
      </c>
      <c r="I29" s="174" t="str">
        <f>IF(ข้อมูล!C19&gt;0,(O29*100)/O5," ")</f>
        <v xml:space="preserve"> </v>
      </c>
      <c r="J29" s="156" t="str">
        <f>IF(ข้อมูล!C20&gt;0,(P29*100)/P5," ")</f>
        <v xml:space="preserve"> </v>
      </c>
      <c r="K29" s="321">
        <f>SUM('งาน1:Term Project'!E27)+Final!F27</f>
        <v>0</v>
      </c>
      <c r="L29" s="321">
        <f>SUM('งาน1:Term Project'!F27)+Final!G27</f>
        <v>0</v>
      </c>
      <c r="M29" s="321">
        <f>SUM('งาน1:Term Project'!G27)+Final!H27</f>
        <v>0</v>
      </c>
      <c r="N29" s="321">
        <f>SUM('งาน1:Term Project'!H27)+Final!I27</f>
        <v>0</v>
      </c>
      <c r="O29" s="321">
        <f>SUM('งาน1:Term Project'!I27)+Final!J27</f>
        <v>0</v>
      </c>
      <c r="P29" s="321">
        <f>SUM('งาน1:Term Project'!J27)+Final!K27</f>
        <v>0</v>
      </c>
      <c r="S29" s="1"/>
      <c r="T29" s="1"/>
      <c r="U29" s="1"/>
      <c r="V29" s="1"/>
    </row>
    <row r="30" spans="2:22" ht="21">
      <c r="B30" s="275" t="str">
        <f>ข้อมูลนักศึกษา!B29</f>
        <v/>
      </c>
      <c r="C30" s="284" t="str">
        <f>IF(B30="","",ข้อมูลนักศึกษา!C29)</f>
        <v/>
      </c>
      <c r="D30" s="284" t="str">
        <f>IF(B30="","",ข้อมูลนักศึกษา!D29)</f>
        <v/>
      </c>
      <c r="E30" s="174" t="str">
        <f>IF(ข้อมูล!C15&gt;0,(K30*100)/K5," ")</f>
        <v xml:space="preserve"> </v>
      </c>
      <c r="F30" s="174" t="str">
        <f>IF(ข้อมูล!C16&gt;0,(L30*100)/L5," ")</f>
        <v xml:space="preserve"> </v>
      </c>
      <c r="G30" s="174" t="str">
        <f>IF(ข้อมูล!C17&gt;0,(M30*100)/M5," ")</f>
        <v xml:space="preserve"> </v>
      </c>
      <c r="H30" s="174" t="str">
        <f>IF(ข้อมูล!C18&gt;0,(N30*100)/N5," ")</f>
        <v xml:space="preserve"> </v>
      </c>
      <c r="I30" s="174" t="str">
        <f>IF(ข้อมูล!C19&gt;0,(O30*100)/O5," ")</f>
        <v xml:space="preserve"> </v>
      </c>
      <c r="J30" s="156" t="str">
        <f>IF(ข้อมูล!C20&gt;0,(P30*100)/P5," ")</f>
        <v xml:space="preserve"> </v>
      </c>
      <c r="K30" s="321">
        <f>SUM('งาน1:Term Project'!E28)+Final!F28</f>
        <v>0</v>
      </c>
      <c r="L30" s="321">
        <f>SUM('งาน1:Term Project'!F28)+Final!G28</f>
        <v>0</v>
      </c>
      <c r="M30" s="321">
        <f>SUM('งาน1:Term Project'!G28)+Final!H28</f>
        <v>0</v>
      </c>
      <c r="N30" s="321">
        <f>SUM('งาน1:Term Project'!H28)+Final!I28</f>
        <v>0</v>
      </c>
      <c r="O30" s="321">
        <f>SUM('งาน1:Term Project'!I28)+Final!J28</f>
        <v>0</v>
      </c>
      <c r="P30" s="321">
        <f>SUM('งาน1:Term Project'!J28)+Final!K28</f>
        <v>0</v>
      </c>
      <c r="S30" s="1"/>
      <c r="T30" s="1"/>
      <c r="U30" s="1"/>
      <c r="V30" s="1"/>
    </row>
    <row r="31" spans="2:22" ht="21">
      <c r="B31" s="275" t="str">
        <f>ข้อมูลนักศึกษา!B30</f>
        <v/>
      </c>
      <c r="C31" s="284" t="str">
        <f>IF(B31="","",ข้อมูลนักศึกษา!C30)</f>
        <v/>
      </c>
      <c r="D31" s="284" t="str">
        <f>IF(B31="","",ข้อมูลนักศึกษา!D30)</f>
        <v/>
      </c>
      <c r="E31" s="174" t="str">
        <f>IF(ข้อมูล!C15&gt;0,(K31*100)/K5," ")</f>
        <v xml:space="preserve"> </v>
      </c>
      <c r="F31" s="174" t="str">
        <f>IF(ข้อมูล!C16&gt;0,(L31*100)/L5," ")</f>
        <v xml:space="preserve"> </v>
      </c>
      <c r="G31" s="174" t="str">
        <f>IF(ข้อมูล!C17&gt;0,(M31*100)/M5," ")</f>
        <v xml:space="preserve"> </v>
      </c>
      <c r="H31" s="174" t="str">
        <f>IF(ข้อมูล!C18&gt;0,(N31*100)/N5," ")</f>
        <v xml:space="preserve"> </v>
      </c>
      <c r="I31" s="174" t="str">
        <f>IF(ข้อมูล!C19&gt;0,(O31*100)/O5," ")</f>
        <v xml:space="preserve"> </v>
      </c>
      <c r="J31" s="156" t="str">
        <f>IF(ข้อมูล!C20&gt;0,(P31*100)/P5," ")</f>
        <v xml:space="preserve"> </v>
      </c>
      <c r="K31" s="321">
        <f>SUM('งาน1:Term Project'!E29)+Final!F29</f>
        <v>0</v>
      </c>
      <c r="L31" s="321">
        <f>SUM('งาน1:Term Project'!F29)+Final!G29</f>
        <v>0</v>
      </c>
      <c r="M31" s="321">
        <f>SUM('งาน1:Term Project'!G29)+Final!H29</f>
        <v>0</v>
      </c>
      <c r="N31" s="321">
        <f>SUM('งาน1:Term Project'!H29)+Final!I29</f>
        <v>0</v>
      </c>
      <c r="O31" s="321">
        <f>SUM('งาน1:Term Project'!I29)+Final!J29</f>
        <v>0</v>
      </c>
      <c r="P31" s="321">
        <f>SUM('งาน1:Term Project'!J29)+Final!K29</f>
        <v>0</v>
      </c>
      <c r="S31" s="1"/>
      <c r="T31" s="1"/>
      <c r="U31" s="1"/>
      <c r="V31" s="1"/>
    </row>
    <row r="32" spans="2:22" ht="21">
      <c r="B32" s="275" t="str">
        <f>ข้อมูลนักศึกษา!B31</f>
        <v/>
      </c>
      <c r="C32" s="284" t="str">
        <f>IF(B32="","",ข้อมูลนักศึกษา!C31)</f>
        <v/>
      </c>
      <c r="D32" s="284" t="str">
        <f>IF(B32="","",ข้อมูลนักศึกษา!D31)</f>
        <v/>
      </c>
      <c r="E32" s="174" t="str">
        <f>IF(ข้อมูล!C15&gt;0,(K32*100)/K5," ")</f>
        <v xml:space="preserve"> </v>
      </c>
      <c r="F32" s="174" t="str">
        <f>IF(ข้อมูล!C16&gt;0,(L32*100)/L5," ")</f>
        <v xml:space="preserve"> </v>
      </c>
      <c r="G32" s="174" t="str">
        <f>IF(ข้อมูล!C17&gt;0,(M32*100)/M5," ")</f>
        <v xml:space="preserve"> </v>
      </c>
      <c r="H32" s="174" t="str">
        <f>IF(ข้อมูล!C18&gt;0,(N32*100)/N5," ")</f>
        <v xml:space="preserve"> </v>
      </c>
      <c r="I32" s="174" t="str">
        <f>IF(ข้อมูล!C19&gt;0,(O32*100)/O5," ")</f>
        <v xml:space="preserve"> </v>
      </c>
      <c r="J32" s="156" t="str">
        <f>IF(ข้อมูล!C20&gt;0,(P32*100)/P5," ")</f>
        <v xml:space="preserve"> </v>
      </c>
      <c r="K32" s="321">
        <f>SUM('งาน1:Term Project'!E30)+Final!F30</f>
        <v>0</v>
      </c>
      <c r="L32" s="321">
        <f>SUM('งาน1:Term Project'!F30)+Final!G30</f>
        <v>0</v>
      </c>
      <c r="M32" s="321">
        <f>SUM('งาน1:Term Project'!G30)+Final!H30</f>
        <v>0</v>
      </c>
      <c r="N32" s="321">
        <f>SUM('งาน1:Term Project'!H30)+Final!I30</f>
        <v>0</v>
      </c>
      <c r="O32" s="321">
        <f>SUM('งาน1:Term Project'!I30)+Final!J30</f>
        <v>0</v>
      </c>
      <c r="P32" s="321">
        <f>SUM('งาน1:Term Project'!J30)+Final!K30</f>
        <v>0</v>
      </c>
      <c r="S32" s="1"/>
      <c r="T32" s="1"/>
      <c r="U32" s="1"/>
      <c r="V32" s="1"/>
    </row>
    <row r="33" spans="2:22" ht="21">
      <c r="B33" s="275" t="str">
        <f>ข้อมูลนักศึกษา!B32</f>
        <v/>
      </c>
      <c r="C33" s="284" t="str">
        <f>IF(B33="","",ข้อมูลนักศึกษา!C32)</f>
        <v/>
      </c>
      <c r="D33" s="284" t="str">
        <f>IF(B33="","",ข้อมูลนักศึกษา!D32)</f>
        <v/>
      </c>
      <c r="E33" s="174" t="str">
        <f>IF(ข้อมูล!C15&gt;0,(K33*100)/K5," ")</f>
        <v xml:space="preserve"> </v>
      </c>
      <c r="F33" s="174" t="str">
        <f>IF(ข้อมูล!C16&gt;0,(L33*100)/L5," ")</f>
        <v xml:space="preserve"> </v>
      </c>
      <c r="G33" s="174" t="str">
        <f>IF(ข้อมูล!C17&gt;0,(M33*100)/M5," ")</f>
        <v xml:space="preserve"> </v>
      </c>
      <c r="H33" s="174" t="str">
        <f>IF(ข้อมูล!C18&gt;0,(N33*100)/N5," ")</f>
        <v xml:space="preserve"> </v>
      </c>
      <c r="I33" s="174" t="str">
        <f>IF(ข้อมูล!C19&gt;0,(O33*100)/O5," ")</f>
        <v xml:space="preserve"> </v>
      </c>
      <c r="J33" s="156" t="str">
        <f>IF(ข้อมูล!C20&gt;0,(P33*100)/P5," ")</f>
        <v xml:space="preserve"> </v>
      </c>
      <c r="K33" s="321">
        <f>SUM('งาน1:Term Project'!E31)+Final!F31</f>
        <v>0</v>
      </c>
      <c r="L33" s="321">
        <f>SUM('งาน1:Term Project'!F31)+Final!G31</f>
        <v>0</v>
      </c>
      <c r="M33" s="321">
        <f>SUM('งาน1:Term Project'!G31)+Final!H31</f>
        <v>0</v>
      </c>
      <c r="N33" s="321">
        <f>SUM('งาน1:Term Project'!H31)+Final!I31</f>
        <v>0</v>
      </c>
      <c r="O33" s="321">
        <f>SUM('งาน1:Term Project'!I31)+Final!J31</f>
        <v>0</v>
      </c>
      <c r="P33" s="321">
        <f>SUM('งาน1:Term Project'!J31)+Final!K31</f>
        <v>0</v>
      </c>
      <c r="S33" s="1"/>
      <c r="T33" s="1"/>
      <c r="U33" s="1"/>
      <c r="V33" s="1"/>
    </row>
    <row r="34" spans="2:22" ht="21">
      <c r="B34" s="275" t="str">
        <f>ข้อมูลนักศึกษา!B33</f>
        <v/>
      </c>
      <c r="C34" s="284" t="str">
        <f>IF(B34="","",ข้อมูลนักศึกษา!C33)</f>
        <v/>
      </c>
      <c r="D34" s="284" t="str">
        <f>IF(B34="","",ข้อมูลนักศึกษา!D33)</f>
        <v/>
      </c>
      <c r="E34" s="174" t="str">
        <f>IF(ข้อมูล!C15&gt;0,(K34*100)/K5," ")</f>
        <v xml:space="preserve"> </v>
      </c>
      <c r="F34" s="174" t="str">
        <f>IF(ข้อมูล!C16&gt;0,(L34*100)/L5," ")</f>
        <v xml:space="preserve"> </v>
      </c>
      <c r="G34" s="174" t="str">
        <f>IF(ข้อมูล!C17&gt;0,(M34*100)/M5," ")</f>
        <v xml:space="preserve"> </v>
      </c>
      <c r="H34" s="174" t="str">
        <f>IF(ข้อมูล!C18&gt;0,(N34*100)/N5," ")</f>
        <v xml:space="preserve"> </v>
      </c>
      <c r="I34" s="174" t="str">
        <f>IF(ข้อมูล!C19&gt;0,(O34*100)/O5," ")</f>
        <v xml:space="preserve"> </v>
      </c>
      <c r="J34" s="156" t="str">
        <f>IF(ข้อมูล!C20&gt;0,(P34*100)/P5," ")</f>
        <v xml:space="preserve"> </v>
      </c>
      <c r="K34" s="321">
        <f>SUM('งาน1:Term Project'!E32)+Final!F32</f>
        <v>0</v>
      </c>
      <c r="L34" s="321">
        <f>SUM('งาน1:Term Project'!F32)+Final!G32</f>
        <v>0</v>
      </c>
      <c r="M34" s="321">
        <f>SUM('งาน1:Term Project'!G32)+Final!H32</f>
        <v>0</v>
      </c>
      <c r="N34" s="321">
        <f>SUM('งาน1:Term Project'!H32)+Final!I32</f>
        <v>0</v>
      </c>
      <c r="O34" s="321">
        <f>SUM('งาน1:Term Project'!I32)+Final!J32</f>
        <v>0</v>
      </c>
      <c r="P34" s="321">
        <f>SUM('งาน1:Term Project'!J32)+Final!K32</f>
        <v>0</v>
      </c>
      <c r="S34" s="1"/>
      <c r="T34" s="1"/>
      <c r="U34" s="1"/>
      <c r="V34" s="1"/>
    </row>
    <row r="35" spans="2:22" ht="21">
      <c r="B35" s="275" t="str">
        <f>ข้อมูลนักศึกษา!B34</f>
        <v/>
      </c>
      <c r="C35" s="284" t="str">
        <f>IF(B35="","",ข้อมูลนักศึกษา!C34)</f>
        <v/>
      </c>
      <c r="D35" s="284" t="str">
        <f>IF(B35="","",ข้อมูลนักศึกษา!D34)</f>
        <v/>
      </c>
      <c r="E35" s="174" t="str">
        <f>IF(ข้อมูล!C15&gt;0,(K35*100)/K5," ")</f>
        <v xml:space="preserve"> </v>
      </c>
      <c r="F35" s="174" t="str">
        <f>IF(ข้อมูล!C16&gt;0,(L35*100)/L5," ")</f>
        <v xml:space="preserve"> </v>
      </c>
      <c r="G35" s="174" t="str">
        <f>IF(ข้อมูล!C17&gt;0,(M35*100)/M5," ")</f>
        <v xml:space="preserve"> </v>
      </c>
      <c r="H35" s="174" t="str">
        <f>IF(ข้อมูล!C18&gt;0,(N35*100)/N5," ")</f>
        <v xml:space="preserve"> </v>
      </c>
      <c r="I35" s="174" t="str">
        <f>IF(ข้อมูล!C19&gt;0,(O35*100)/O5," ")</f>
        <v xml:space="preserve"> </v>
      </c>
      <c r="J35" s="156" t="str">
        <f>IF(ข้อมูล!C20&gt;0,(P35*100)/P5," ")</f>
        <v xml:space="preserve"> </v>
      </c>
      <c r="K35" s="321">
        <f>SUM('งาน1:Term Project'!E33)+Final!F33</f>
        <v>0</v>
      </c>
      <c r="L35" s="321">
        <f>SUM('งาน1:Term Project'!F33)+Final!G33</f>
        <v>0</v>
      </c>
      <c r="M35" s="321">
        <f>SUM('งาน1:Term Project'!G33)+Final!H33</f>
        <v>0</v>
      </c>
      <c r="N35" s="321">
        <f>SUM('งาน1:Term Project'!H33)+Final!I33</f>
        <v>0</v>
      </c>
      <c r="O35" s="321">
        <f>SUM('งาน1:Term Project'!I33)+Final!J33</f>
        <v>0</v>
      </c>
      <c r="P35" s="321">
        <f>SUM('งาน1:Term Project'!J33)+Final!K33</f>
        <v>0</v>
      </c>
      <c r="S35" s="1"/>
      <c r="T35" s="1"/>
      <c r="U35" s="1"/>
      <c r="V35" s="1"/>
    </row>
    <row r="36" spans="2:22" ht="21">
      <c r="B36" s="275" t="str">
        <f>ข้อมูลนักศึกษา!B35</f>
        <v/>
      </c>
      <c r="C36" s="284" t="str">
        <f>IF(B36="","",ข้อมูลนักศึกษา!C35)</f>
        <v/>
      </c>
      <c r="D36" s="284" t="str">
        <f>IF(B36="","",ข้อมูลนักศึกษา!D35)</f>
        <v/>
      </c>
      <c r="E36" s="174" t="str">
        <f>IF(ข้อมูล!C15&gt;0,(K36*100)/K5," ")</f>
        <v xml:space="preserve"> </v>
      </c>
      <c r="F36" s="174" t="str">
        <f>IF(ข้อมูล!C16&gt;0,(L36*100)/L5," ")</f>
        <v xml:space="preserve"> </v>
      </c>
      <c r="G36" s="174" t="str">
        <f>IF(ข้อมูล!C17&gt;0,(M36*100)/M5," ")</f>
        <v xml:space="preserve"> </v>
      </c>
      <c r="H36" s="174" t="str">
        <f>IF(ข้อมูล!C18&gt;0,(N36*100)/N5," ")</f>
        <v xml:space="preserve"> </v>
      </c>
      <c r="I36" s="174" t="str">
        <f>IF(ข้อมูล!C19&gt;0,(O36*100)/O5," ")</f>
        <v xml:space="preserve"> </v>
      </c>
      <c r="J36" s="156" t="str">
        <f>IF(ข้อมูล!C20&gt;0,(P36*100)/P5," ")</f>
        <v xml:space="preserve"> </v>
      </c>
      <c r="K36" s="321">
        <f>SUM('งาน1:Term Project'!E34)+Final!F34</f>
        <v>0</v>
      </c>
      <c r="L36" s="321">
        <f>SUM('งาน1:Term Project'!F34)+Final!G34</f>
        <v>0</v>
      </c>
      <c r="M36" s="321">
        <f>SUM('งาน1:Term Project'!G34)+Final!H34</f>
        <v>0</v>
      </c>
      <c r="N36" s="321">
        <f>SUM('งาน1:Term Project'!H34)+Final!I34</f>
        <v>0</v>
      </c>
      <c r="O36" s="321">
        <f>SUM('งาน1:Term Project'!I34)+Final!J34</f>
        <v>0</v>
      </c>
      <c r="P36" s="321">
        <f>SUM('งาน1:Term Project'!J34)+Final!K34</f>
        <v>0</v>
      </c>
      <c r="S36" s="1"/>
      <c r="T36" s="1"/>
      <c r="U36" s="1"/>
      <c r="V36" s="1"/>
    </row>
    <row r="37" spans="2:22" ht="21">
      <c r="B37" s="275" t="str">
        <f>ข้อมูลนักศึกษา!B36</f>
        <v/>
      </c>
      <c r="C37" s="284" t="str">
        <f>IF(B37="","",ข้อมูลนักศึกษา!C36)</f>
        <v/>
      </c>
      <c r="D37" s="284" t="str">
        <f>IF(B37="","",ข้อมูลนักศึกษา!D36)</f>
        <v/>
      </c>
      <c r="E37" s="174" t="str">
        <f>IF(ข้อมูล!C15&gt;0,(K37*100)/K5," ")</f>
        <v xml:space="preserve"> </v>
      </c>
      <c r="F37" s="174" t="str">
        <f>IF(ข้อมูล!C16&gt;0,(L37*100)/L5," ")</f>
        <v xml:space="preserve"> </v>
      </c>
      <c r="G37" s="174" t="str">
        <f>IF(ข้อมูล!C17&gt;0,(M37*100)/M5," ")</f>
        <v xml:space="preserve"> </v>
      </c>
      <c r="H37" s="174" t="str">
        <f>IF(ข้อมูล!C18&gt;0,(N37*100)/N5," ")</f>
        <v xml:space="preserve"> </v>
      </c>
      <c r="I37" s="174" t="str">
        <f>IF(ข้อมูล!C19&gt;0,(O37*100)/O5," ")</f>
        <v xml:space="preserve"> </v>
      </c>
      <c r="J37" s="156" t="str">
        <f>IF(ข้อมูล!C20&gt;0,(P37*100)/P5," ")</f>
        <v xml:space="preserve"> </v>
      </c>
      <c r="K37" s="321">
        <f>SUM('งาน1:Term Project'!E35)+Final!F35</f>
        <v>0</v>
      </c>
      <c r="L37" s="321">
        <f>SUM('งาน1:Term Project'!F35)+Final!G35</f>
        <v>0</v>
      </c>
      <c r="M37" s="321">
        <f>SUM('งาน1:Term Project'!G35)+Final!H35</f>
        <v>0</v>
      </c>
      <c r="N37" s="321">
        <f>SUM('งาน1:Term Project'!H35)+Final!I35</f>
        <v>0</v>
      </c>
      <c r="O37" s="321">
        <f>SUM('งาน1:Term Project'!I35)+Final!J35</f>
        <v>0</v>
      </c>
      <c r="P37" s="321">
        <f>SUM('งาน1:Term Project'!J35)+Final!K35</f>
        <v>0</v>
      </c>
      <c r="S37" s="1"/>
      <c r="T37" s="1"/>
      <c r="U37" s="1"/>
      <c r="V37" s="1"/>
    </row>
    <row r="38" spans="2:22" ht="21">
      <c r="B38" s="275" t="str">
        <f>ข้อมูลนักศึกษา!B37</f>
        <v/>
      </c>
      <c r="C38" s="284" t="str">
        <f>IF(B38="","",ข้อมูลนักศึกษา!C37)</f>
        <v/>
      </c>
      <c r="D38" s="284" t="str">
        <f>IF(B38="","",ข้อมูลนักศึกษา!D37)</f>
        <v/>
      </c>
      <c r="E38" s="174" t="str">
        <f>IF(ข้อมูล!C15&gt;0,(K38*100)/K5," ")</f>
        <v xml:space="preserve"> </v>
      </c>
      <c r="F38" s="174" t="str">
        <f>IF(ข้อมูล!C16&gt;0,(L38*100)/L5," ")</f>
        <v xml:space="preserve"> </v>
      </c>
      <c r="G38" s="174" t="str">
        <f>IF(ข้อมูล!C17&gt;0,(M38*100)/M5," ")</f>
        <v xml:space="preserve"> </v>
      </c>
      <c r="H38" s="174" t="str">
        <f>IF(ข้อมูล!C18&gt;0,(N38*100)/N5," ")</f>
        <v xml:space="preserve"> </v>
      </c>
      <c r="I38" s="174" t="str">
        <f>IF(ข้อมูล!C19&gt;0,(O38*100)/O5," ")</f>
        <v xml:space="preserve"> </v>
      </c>
      <c r="J38" s="156" t="str">
        <f>IF(ข้อมูล!C20&gt;0,(P38*100)/P5," ")</f>
        <v xml:space="preserve"> </v>
      </c>
      <c r="K38" s="321">
        <f>SUM('งาน1:Term Project'!E36)+Final!F36</f>
        <v>0</v>
      </c>
      <c r="L38" s="321">
        <f>SUM('งาน1:Term Project'!F36)+Final!G36</f>
        <v>0</v>
      </c>
      <c r="M38" s="321">
        <f>SUM('งาน1:Term Project'!G36)+Final!H36</f>
        <v>0</v>
      </c>
      <c r="N38" s="321">
        <f>SUM('งาน1:Term Project'!H36)+Final!I36</f>
        <v>0</v>
      </c>
      <c r="O38" s="321">
        <f>SUM('งาน1:Term Project'!I36)+Final!J36</f>
        <v>0</v>
      </c>
      <c r="P38" s="321">
        <f>SUM('งาน1:Term Project'!J36)+Final!K36</f>
        <v>0</v>
      </c>
      <c r="S38" s="1"/>
      <c r="T38" s="1"/>
      <c r="U38" s="1"/>
      <c r="V38" s="1"/>
    </row>
    <row r="39" spans="2:22" ht="21">
      <c r="B39" s="275" t="str">
        <f>ข้อมูลนักศึกษา!B38</f>
        <v/>
      </c>
      <c r="C39" s="284" t="str">
        <f>IF(B39="","",ข้อมูลนักศึกษา!C38)</f>
        <v/>
      </c>
      <c r="D39" s="284" t="str">
        <f>IF(B39="","",ข้อมูลนักศึกษา!D38)</f>
        <v/>
      </c>
      <c r="E39" s="174" t="str">
        <f>IF(ข้อมูล!C15&gt;0,(K39*100)/K5," ")</f>
        <v xml:space="preserve"> </v>
      </c>
      <c r="F39" s="174" t="str">
        <f>IF(ข้อมูล!C16&gt;0,(L39*100)/L5," ")</f>
        <v xml:space="preserve"> </v>
      </c>
      <c r="G39" s="174" t="str">
        <f>IF(ข้อมูล!C17&gt;0,(M39*100)/M5," ")</f>
        <v xml:space="preserve"> </v>
      </c>
      <c r="H39" s="174" t="str">
        <f>IF(ข้อมูล!C18&gt;0,(N39*100)/N5," ")</f>
        <v xml:space="preserve"> </v>
      </c>
      <c r="I39" s="174" t="str">
        <f>IF(ข้อมูล!C19&gt;0,(O39*100)/O5," ")</f>
        <v xml:space="preserve"> </v>
      </c>
      <c r="J39" s="156" t="str">
        <f>IF(ข้อมูล!C20&gt;0,(P39*100)/P5," ")</f>
        <v xml:space="preserve"> </v>
      </c>
      <c r="K39" s="321">
        <f>SUM('งาน1:Term Project'!E37)+Final!F37</f>
        <v>0</v>
      </c>
      <c r="L39" s="321">
        <f>SUM('งาน1:Term Project'!F37)+Final!G37</f>
        <v>0</v>
      </c>
      <c r="M39" s="321">
        <f>SUM('งาน1:Term Project'!G37)+Final!H37</f>
        <v>0</v>
      </c>
      <c r="N39" s="321">
        <f>SUM('งาน1:Term Project'!H37)+Final!I37</f>
        <v>0</v>
      </c>
      <c r="O39" s="321">
        <f>SUM('งาน1:Term Project'!I37)+Final!J37</f>
        <v>0</v>
      </c>
      <c r="P39" s="321">
        <f>SUM('งาน1:Term Project'!J37)+Final!K37</f>
        <v>0</v>
      </c>
      <c r="S39" s="1"/>
      <c r="T39" s="1"/>
      <c r="U39" s="1"/>
      <c r="V39" s="1"/>
    </row>
    <row r="40" spans="2:22" ht="21">
      <c r="B40" s="275" t="str">
        <f>ข้อมูลนักศึกษา!B39</f>
        <v/>
      </c>
      <c r="C40" s="284" t="str">
        <f>IF(B40="","",ข้อมูลนักศึกษา!C39)</f>
        <v/>
      </c>
      <c r="D40" s="284" t="str">
        <f>IF(B40="","",ข้อมูลนักศึกษา!D39)</f>
        <v/>
      </c>
      <c r="E40" s="174" t="str">
        <f>IF(ข้อมูล!C15&gt;0,(K40*100)/K5," ")</f>
        <v xml:space="preserve"> </v>
      </c>
      <c r="F40" s="174" t="str">
        <f>IF(ข้อมูล!C16&gt;0,(L40*100)/L5," ")</f>
        <v xml:space="preserve"> </v>
      </c>
      <c r="G40" s="174" t="str">
        <f>IF(ข้อมูล!C17&gt;0,(M40*100)/M5," ")</f>
        <v xml:space="preserve"> </v>
      </c>
      <c r="H40" s="174" t="str">
        <f>IF(ข้อมูล!C18&gt;0,(N40*100)/N5," ")</f>
        <v xml:space="preserve"> </v>
      </c>
      <c r="I40" s="174" t="str">
        <f>IF(ข้อมูล!C19&gt;0,(O40*100)/O5," ")</f>
        <v xml:space="preserve"> </v>
      </c>
      <c r="J40" s="156" t="str">
        <f>IF(ข้อมูล!C20&gt;0,(P40*100)/P5," ")</f>
        <v xml:space="preserve"> </v>
      </c>
      <c r="K40" s="321">
        <f>SUM('งาน1:Term Project'!E38)+Final!F38</f>
        <v>0</v>
      </c>
      <c r="L40" s="321">
        <f>SUM('งาน1:Term Project'!F38)+Final!G38</f>
        <v>0</v>
      </c>
      <c r="M40" s="321">
        <f>SUM('งาน1:Term Project'!G38)+Final!H38</f>
        <v>0</v>
      </c>
      <c r="N40" s="321">
        <f>SUM('งาน1:Term Project'!H38)+Final!I38</f>
        <v>0</v>
      </c>
      <c r="O40" s="321">
        <f>SUM('งาน1:Term Project'!I38)+Final!J38</f>
        <v>0</v>
      </c>
      <c r="P40" s="321">
        <f>SUM('งาน1:Term Project'!J38)+Final!K38</f>
        <v>0</v>
      </c>
      <c r="S40" s="1"/>
      <c r="T40" s="1"/>
      <c r="U40" s="1"/>
      <c r="V40" s="1"/>
    </row>
    <row r="41" spans="2:22" ht="21">
      <c r="B41" s="275" t="str">
        <f>ข้อมูลนักศึกษา!B40</f>
        <v/>
      </c>
      <c r="C41" s="284" t="str">
        <f>IF(B41="","",ข้อมูลนักศึกษา!C40)</f>
        <v/>
      </c>
      <c r="D41" s="284" t="str">
        <f>IF(B41="","",ข้อมูลนักศึกษา!D40)</f>
        <v/>
      </c>
      <c r="E41" s="174" t="str">
        <f>IF(ข้อมูล!C15&gt;0,(K41*100)/K5," ")</f>
        <v xml:space="preserve"> </v>
      </c>
      <c r="F41" s="174" t="str">
        <f>IF(ข้อมูล!C16&gt;0,(L41*100)/L5," ")</f>
        <v xml:space="preserve"> </v>
      </c>
      <c r="G41" s="174" t="str">
        <f>IF(ข้อมูล!C17&gt;0,(M41*100)/M5," ")</f>
        <v xml:space="preserve"> </v>
      </c>
      <c r="H41" s="174" t="str">
        <f>IF(ข้อมูล!C18&gt;0,(N41*100)/N5," ")</f>
        <v xml:space="preserve"> </v>
      </c>
      <c r="I41" s="174" t="str">
        <f>IF(ข้อมูล!C19&gt;0,(O41*100)/O5," ")</f>
        <v xml:space="preserve"> </v>
      </c>
      <c r="J41" s="156" t="str">
        <f>IF(ข้อมูล!C20&gt;0,(P41*100)/P5," ")</f>
        <v xml:space="preserve"> </v>
      </c>
      <c r="K41" s="321">
        <f>SUM('งาน1:Term Project'!E39)+Final!F39</f>
        <v>0</v>
      </c>
      <c r="L41" s="321">
        <f>SUM('งาน1:Term Project'!F39)+Final!G39</f>
        <v>0</v>
      </c>
      <c r="M41" s="321">
        <f>SUM('งาน1:Term Project'!G39)+Final!H39</f>
        <v>0</v>
      </c>
      <c r="N41" s="321">
        <f>SUM('งาน1:Term Project'!H39)+Final!I39</f>
        <v>0</v>
      </c>
      <c r="O41" s="321">
        <f>SUM('งาน1:Term Project'!I39)+Final!J39</f>
        <v>0</v>
      </c>
      <c r="P41" s="321">
        <f>SUM('งาน1:Term Project'!J39)+Final!K39</f>
        <v>0</v>
      </c>
      <c r="S41" s="1"/>
      <c r="T41" s="1"/>
      <c r="U41" s="1"/>
      <c r="V41" s="1"/>
    </row>
    <row r="42" spans="2:22" ht="21">
      <c r="B42" s="275" t="str">
        <f>ข้อมูลนักศึกษา!B41</f>
        <v/>
      </c>
      <c r="C42" s="284" t="str">
        <f>IF(B42="","",ข้อมูลนักศึกษา!C41)</f>
        <v/>
      </c>
      <c r="D42" s="284" t="str">
        <f>IF(B42="","",ข้อมูลนักศึกษา!D41)</f>
        <v/>
      </c>
      <c r="E42" s="174" t="str">
        <f>IF(ข้อมูล!C15&gt;0,(K42*100)/K5," ")</f>
        <v xml:space="preserve"> </v>
      </c>
      <c r="F42" s="174" t="str">
        <f>IF(ข้อมูล!C16&gt;0,(L42*100)/L5," ")</f>
        <v xml:space="preserve"> </v>
      </c>
      <c r="G42" s="174" t="str">
        <f>IF(ข้อมูล!C17&gt;0,(M42*100)/M5," ")</f>
        <v xml:space="preserve"> </v>
      </c>
      <c r="H42" s="174" t="str">
        <f>IF(ข้อมูล!C18&gt;0,(N42*100)/N5," ")</f>
        <v xml:space="preserve"> </v>
      </c>
      <c r="I42" s="174" t="str">
        <f>IF(ข้อมูล!C19&gt;0,(O42*100)/O5," ")</f>
        <v xml:space="preserve"> </v>
      </c>
      <c r="J42" s="156" t="str">
        <f>IF(ข้อมูล!C20&gt;0,(P42*100)/P5," ")</f>
        <v xml:space="preserve"> </v>
      </c>
      <c r="K42" s="321">
        <f>SUM('งาน1:Term Project'!E40)+Final!F40</f>
        <v>0</v>
      </c>
      <c r="L42" s="321">
        <f>SUM('งาน1:Term Project'!F40)+Final!G40</f>
        <v>0</v>
      </c>
      <c r="M42" s="321">
        <f>SUM('งาน1:Term Project'!G40)+Final!H40</f>
        <v>0</v>
      </c>
      <c r="N42" s="321">
        <f>SUM('งาน1:Term Project'!H40)+Final!I40</f>
        <v>0</v>
      </c>
      <c r="O42" s="321">
        <f>SUM('งาน1:Term Project'!I40)+Final!J40</f>
        <v>0</v>
      </c>
      <c r="P42" s="321">
        <f>SUM('งาน1:Term Project'!J40)+Final!K40</f>
        <v>0</v>
      </c>
      <c r="S42" s="1"/>
      <c r="T42" s="1"/>
      <c r="U42" s="1"/>
      <c r="V42" s="1"/>
    </row>
    <row r="43" spans="2:22" ht="21">
      <c r="B43" s="275" t="str">
        <f>ข้อมูลนักศึกษา!B42</f>
        <v/>
      </c>
      <c r="C43" s="284" t="str">
        <f>IF(B43="","",ข้อมูลนักศึกษา!C42)</f>
        <v/>
      </c>
      <c r="D43" s="284" t="str">
        <f>IF(B43="","",ข้อมูลนักศึกษา!D42)</f>
        <v/>
      </c>
      <c r="E43" s="174" t="str">
        <f>IF(ข้อมูล!C15&gt;0,(K43*100)/K5," ")</f>
        <v xml:space="preserve"> </v>
      </c>
      <c r="F43" s="174" t="str">
        <f>IF(ข้อมูล!C16&gt;0,(L43*100)/L5," ")</f>
        <v xml:space="preserve"> </v>
      </c>
      <c r="G43" s="174" t="str">
        <f>IF(ข้อมูล!C17&gt;0,(M43*100)/M5," ")</f>
        <v xml:space="preserve"> </v>
      </c>
      <c r="H43" s="174" t="str">
        <f>IF(ข้อมูล!C18&gt;0,(N43*100)/N5," ")</f>
        <v xml:space="preserve"> </v>
      </c>
      <c r="I43" s="174" t="str">
        <f>IF(ข้อมูล!C19&gt;0,(O43*100)/O5," ")</f>
        <v xml:space="preserve"> </v>
      </c>
      <c r="J43" s="156" t="str">
        <f>IF(ข้อมูล!C20&gt;0,(P43*100)/P5," ")</f>
        <v xml:space="preserve"> </v>
      </c>
      <c r="K43" s="321">
        <f>SUM('งาน1:Term Project'!E41)+Final!F41</f>
        <v>0</v>
      </c>
      <c r="L43" s="321">
        <f>SUM('งาน1:Term Project'!F41)+Final!G41</f>
        <v>0</v>
      </c>
      <c r="M43" s="321">
        <f>SUM('งาน1:Term Project'!G41)+Final!H41</f>
        <v>0</v>
      </c>
      <c r="N43" s="321">
        <f>SUM('งาน1:Term Project'!H41)+Final!I41</f>
        <v>0</v>
      </c>
      <c r="O43" s="321">
        <f>SUM('งาน1:Term Project'!I41)+Final!J41</f>
        <v>0</v>
      </c>
      <c r="P43" s="321">
        <f>SUM('งาน1:Term Project'!J41)+Final!K41</f>
        <v>0</v>
      </c>
      <c r="S43" s="1"/>
      <c r="T43" s="1"/>
      <c r="U43" s="1"/>
      <c r="V43" s="1"/>
    </row>
    <row r="44" spans="2:22" ht="21">
      <c r="B44" s="275" t="str">
        <f>ข้อมูลนักศึกษา!B43</f>
        <v/>
      </c>
      <c r="C44" s="284" t="str">
        <f>IF(B44="","",ข้อมูลนักศึกษา!C43)</f>
        <v/>
      </c>
      <c r="D44" s="284" t="str">
        <f>IF(B44="","",ข้อมูลนักศึกษา!D43)</f>
        <v/>
      </c>
      <c r="E44" s="174" t="str">
        <f>IF(ข้อมูล!C15&gt;0,(K44*100)/K5," ")</f>
        <v xml:space="preserve"> </v>
      </c>
      <c r="F44" s="174" t="str">
        <f>IF(ข้อมูล!C16&gt;0,(L44*100)/L5," ")</f>
        <v xml:space="preserve"> </v>
      </c>
      <c r="G44" s="174" t="str">
        <f>IF(ข้อมูล!C17&gt;0,(M44*100)/M5," ")</f>
        <v xml:space="preserve"> </v>
      </c>
      <c r="H44" s="174" t="str">
        <f>IF(ข้อมูล!C18&gt;0,(N44*100)/N5," ")</f>
        <v xml:space="preserve"> </v>
      </c>
      <c r="I44" s="174" t="str">
        <f>IF(ข้อมูล!C19&gt;0,(O44*100)/O5," ")</f>
        <v xml:space="preserve"> </v>
      </c>
      <c r="J44" s="156" t="str">
        <f>IF(ข้อมูล!C20&gt;0,(P44*100)/P5," ")</f>
        <v xml:space="preserve"> </v>
      </c>
      <c r="K44" s="321">
        <f>SUM('งาน1:Term Project'!E42)+Final!F42</f>
        <v>0</v>
      </c>
      <c r="L44" s="321">
        <f>SUM('งาน1:Term Project'!F42)+Final!G42</f>
        <v>0</v>
      </c>
      <c r="M44" s="321">
        <f>SUM('งาน1:Term Project'!G42)+Final!H42</f>
        <v>0</v>
      </c>
      <c r="N44" s="321">
        <f>SUM('งาน1:Term Project'!H42)+Final!I42</f>
        <v>0</v>
      </c>
      <c r="O44" s="321">
        <f>SUM('งาน1:Term Project'!I42)+Final!J42</f>
        <v>0</v>
      </c>
      <c r="P44" s="321">
        <f>SUM('งาน1:Term Project'!J42)+Final!K42</f>
        <v>0</v>
      </c>
      <c r="S44" s="1"/>
      <c r="T44" s="1"/>
      <c r="U44" s="1"/>
      <c r="V44" s="1"/>
    </row>
    <row r="45" spans="2:22" ht="21">
      <c r="B45" s="275" t="str">
        <f>ข้อมูลนักศึกษา!B44</f>
        <v/>
      </c>
      <c r="C45" s="284" t="str">
        <f>IF(B45="","",ข้อมูลนักศึกษา!C44)</f>
        <v/>
      </c>
      <c r="D45" s="284" t="str">
        <f>IF(B45="","",ข้อมูลนักศึกษา!D44)</f>
        <v/>
      </c>
      <c r="E45" s="174" t="str">
        <f>IF(ข้อมูล!C15&gt;0,(K45*100)/K5," ")</f>
        <v xml:space="preserve"> </v>
      </c>
      <c r="F45" s="174" t="str">
        <f>IF(ข้อมูล!C16&gt;0,(L45*100)/L5," ")</f>
        <v xml:space="preserve"> </v>
      </c>
      <c r="G45" s="174" t="str">
        <f>IF(ข้อมูล!C17&gt;0,(M45*100)/M5," ")</f>
        <v xml:space="preserve"> </v>
      </c>
      <c r="H45" s="174" t="str">
        <f>IF(ข้อมูล!C18&gt;0,(N45*100)/N5," ")</f>
        <v xml:space="preserve"> </v>
      </c>
      <c r="I45" s="174" t="str">
        <f>IF(ข้อมูล!C19&gt;0,(O45*100)/O5," ")</f>
        <v xml:space="preserve"> </v>
      </c>
      <c r="J45" s="156" t="str">
        <f>IF(ข้อมูล!C20&gt;0,(P45*100)/P5," ")</f>
        <v xml:space="preserve"> </v>
      </c>
      <c r="K45" s="321">
        <f>SUM('งาน1:Term Project'!E43)+Final!F43</f>
        <v>0</v>
      </c>
      <c r="L45" s="321">
        <f>SUM('งาน1:Term Project'!F43)+Final!G43</f>
        <v>0</v>
      </c>
      <c r="M45" s="321">
        <f>SUM('งาน1:Term Project'!G43)+Final!H43</f>
        <v>0</v>
      </c>
      <c r="N45" s="321">
        <f>SUM('งาน1:Term Project'!H43)+Final!I43</f>
        <v>0</v>
      </c>
      <c r="O45" s="321">
        <f>SUM('งาน1:Term Project'!I43)+Final!J43</f>
        <v>0</v>
      </c>
      <c r="P45" s="321">
        <f>SUM('งาน1:Term Project'!J43)+Final!K43</f>
        <v>0</v>
      </c>
      <c r="S45" s="1"/>
      <c r="T45" s="1"/>
      <c r="U45" s="1"/>
      <c r="V45" s="1"/>
    </row>
    <row r="46" spans="2:22" ht="21">
      <c r="B46" s="275" t="str">
        <f>ข้อมูลนักศึกษา!B45</f>
        <v/>
      </c>
      <c r="C46" s="284" t="str">
        <f>IF(B46="","",ข้อมูลนักศึกษา!C45)</f>
        <v/>
      </c>
      <c r="D46" s="284" t="str">
        <f>IF(B46="","",ข้อมูลนักศึกษา!D45)</f>
        <v/>
      </c>
      <c r="E46" s="174" t="str">
        <f>IF(ข้อมูล!C15&gt;0,(K46*100)/K5," ")</f>
        <v xml:space="preserve"> </v>
      </c>
      <c r="F46" s="174" t="str">
        <f>IF(ข้อมูล!C16&gt;0,(L46*100)/L5," ")</f>
        <v xml:space="preserve"> </v>
      </c>
      <c r="G46" s="174" t="str">
        <f>IF(ข้อมูล!C17&gt;0,(M46*100)/M5," ")</f>
        <v xml:space="preserve"> </v>
      </c>
      <c r="H46" s="174" t="str">
        <f>IF(ข้อมูล!C18&gt;0,(N46*100)/N5," ")</f>
        <v xml:space="preserve"> </v>
      </c>
      <c r="I46" s="174" t="str">
        <f>IF(ข้อมูล!C19&gt;0,(O46*100)/O5," ")</f>
        <v xml:space="preserve"> </v>
      </c>
      <c r="J46" s="156" t="str">
        <f>IF(ข้อมูล!C20&gt;0,(P46*100)/P5," ")</f>
        <v xml:space="preserve"> </v>
      </c>
      <c r="K46" s="321">
        <f>SUM('งาน1:Term Project'!E44)+Final!F44</f>
        <v>0</v>
      </c>
      <c r="L46" s="321">
        <f>SUM('งาน1:Term Project'!F44)+Final!G44</f>
        <v>0</v>
      </c>
      <c r="M46" s="321">
        <f>SUM('งาน1:Term Project'!G44)+Final!H44</f>
        <v>0</v>
      </c>
      <c r="N46" s="321">
        <f>SUM('งาน1:Term Project'!H44)+Final!I44</f>
        <v>0</v>
      </c>
      <c r="O46" s="321">
        <f>SUM('งาน1:Term Project'!I44)+Final!J44</f>
        <v>0</v>
      </c>
      <c r="P46" s="321">
        <f>SUM('งาน1:Term Project'!J44)+Final!K44</f>
        <v>0</v>
      </c>
      <c r="S46" s="1"/>
      <c r="T46" s="1"/>
      <c r="U46" s="1"/>
      <c r="V46" s="1"/>
    </row>
    <row r="47" spans="2:22" ht="21">
      <c r="B47" s="275" t="str">
        <f>ข้อมูลนักศึกษา!B46</f>
        <v/>
      </c>
      <c r="C47" s="284" t="str">
        <f>IF(B47="","",ข้อมูลนักศึกษา!C46)</f>
        <v/>
      </c>
      <c r="D47" s="284" t="str">
        <f>IF(B47="","",ข้อมูลนักศึกษา!D46)</f>
        <v/>
      </c>
      <c r="E47" s="174" t="str">
        <f>IF(ข้อมูล!C15&gt;0,(K47*100)/K5," ")</f>
        <v xml:space="preserve"> </v>
      </c>
      <c r="F47" s="174" t="str">
        <f>IF(ข้อมูล!C16&gt;0,(L47*100)/L5," ")</f>
        <v xml:space="preserve"> </v>
      </c>
      <c r="G47" s="174" t="str">
        <f>IF(ข้อมูล!C17&gt;0,(M47*100)/M5," ")</f>
        <v xml:space="preserve"> </v>
      </c>
      <c r="H47" s="174" t="str">
        <f>IF(ข้อมูล!C18&gt;0,(N47*100)/N5," ")</f>
        <v xml:space="preserve"> </v>
      </c>
      <c r="I47" s="174" t="str">
        <f>IF(ข้อมูล!C19&gt;0,(O47*100)/O5," ")</f>
        <v xml:space="preserve"> </v>
      </c>
      <c r="J47" s="156" t="str">
        <f>IF(ข้อมูล!C20&gt;0,(P47*100)/P5," ")</f>
        <v xml:space="preserve"> </v>
      </c>
      <c r="K47" s="321">
        <f>SUM('งาน1:Term Project'!E45)+Final!F45</f>
        <v>0</v>
      </c>
      <c r="L47" s="321">
        <f>SUM('งาน1:Term Project'!F45)+Final!G45</f>
        <v>0</v>
      </c>
      <c r="M47" s="321">
        <f>SUM('งาน1:Term Project'!G45)+Final!H45</f>
        <v>0</v>
      </c>
      <c r="N47" s="321">
        <f>SUM('งาน1:Term Project'!H45)+Final!I45</f>
        <v>0</v>
      </c>
      <c r="O47" s="321">
        <f>SUM('งาน1:Term Project'!I45)+Final!J45</f>
        <v>0</v>
      </c>
      <c r="P47" s="321">
        <f>SUM('งาน1:Term Project'!J45)+Final!K45</f>
        <v>0</v>
      </c>
      <c r="S47" s="1"/>
      <c r="T47" s="1"/>
      <c r="U47" s="1"/>
      <c r="V47" s="1"/>
    </row>
    <row r="48" spans="2:22" ht="21">
      <c r="B48" s="275" t="str">
        <f>ข้อมูลนักศึกษา!B47</f>
        <v/>
      </c>
      <c r="C48" s="284" t="str">
        <f>IF(B48="","",ข้อมูลนักศึกษา!C47)</f>
        <v/>
      </c>
      <c r="D48" s="284" t="str">
        <f>IF(B48="","",ข้อมูลนักศึกษา!D47)</f>
        <v/>
      </c>
      <c r="E48" s="174" t="str">
        <f>IF(ข้อมูล!C15&gt;0,(K48*100)/K5," ")</f>
        <v xml:space="preserve"> </v>
      </c>
      <c r="F48" s="174" t="str">
        <f>IF(ข้อมูล!C16&gt;0,(L48*100)/L5," ")</f>
        <v xml:space="preserve"> </v>
      </c>
      <c r="G48" s="174" t="str">
        <f>IF(ข้อมูล!C17&gt;0,(M48*100)/M5," ")</f>
        <v xml:space="preserve"> </v>
      </c>
      <c r="H48" s="174" t="str">
        <f>IF(ข้อมูล!C18&gt;0,(N48*100)/N5," ")</f>
        <v xml:space="preserve"> </v>
      </c>
      <c r="I48" s="174" t="str">
        <f>IF(ข้อมูล!C19&gt;0,(O48*100)/O5," ")</f>
        <v xml:space="preserve"> </v>
      </c>
      <c r="J48" s="156" t="str">
        <f>IF(ข้อมูล!C20&gt;0,(P48*100)/P5," ")</f>
        <v xml:space="preserve"> </v>
      </c>
      <c r="K48" s="321">
        <f>SUM('งาน1:Term Project'!E46)+Final!F46</f>
        <v>0</v>
      </c>
      <c r="L48" s="321">
        <f>SUM('งาน1:Term Project'!F46)+Final!G46</f>
        <v>0</v>
      </c>
      <c r="M48" s="321">
        <f>SUM('งาน1:Term Project'!G46)+Final!H46</f>
        <v>0</v>
      </c>
      <c r="N48" s="321">
        <f>SUM('งาน1:Term Project'!H46)+Final!I46</f>
        <v>0</v>
      </c>
      <c r="O48" s="321">
        <f>SUM('งาน1:Term Project'!I46)+Final!J46</f>
        <v>0</v>
      </c>
      <c r="P48" s="321">
        <f>SUM('งาน1:Term Project'!J46)+Final!K46</f>
        <v>0</v>
      </c>
      <c r="S48" s="1"/>
      <c r="T48" s="1"/>
      <c r="U48" s="1"/>
      <c r="V48" s="1"/>
    </row>
    <row r="49" spans="2:22" ht="21">
      <c r="B49" s="275" t="str">
        <f>ข้อมูลนักศึกษา!B48</f>
        <v/>
      </c>
      <c r="C49" s="284" t="str">
        <f>IF(B49="","",ข้อมูลนักศึกษา!C48)</f>
        <v/>
      </c>
      <c r="D49" s="284" t="str">
        <f>IF(B49="","",ข้อมูลนักศึกษา!D48)</f>
        <v/>
      </c>
      <c r="E49" s="174" t="str">
        <f>IF(ข้อมูล!C15&gt;0,(K49*100)/K5," ")</f>
        <v xml:space="preserve"> </v>
      </c>
      <c r="F49" s="174" t="str">
        <f>IF(ข้อมูล!C16&gt;0,(L49*100)/L5," ")</f>
        <v xml:space="preserve"> </v>
      </c>
      <c r="G49" s="174" t="str">
        <f>IF(ข้อมูล!C17&gt;0,(M49*100)/M5," ")</f>
        <v xml:space="preserve"> </v>
      </c>
      <c r="H49" s="174" t="str">
        <f>IF(ข้อมูล!C18&gt;0,(N49*100)/N5," ")</f>
        <v xml:space="preserve"> </v>
      </c>
      <c r="I49" s="174" t="str">
        <f>IF(ข้อมูล!C19&gt;0,(O49*100)/O5," ")</f>
        <v xml:space="preserve"> </v>
      </c>
      <c r="J49" s="156" t="str">
        <f>IF(ข้อมูล!C20&gt;0,(P49*100)/P5," ")</f>
        <v xml:space="preserve"> </v>
      </c>
      <c r="K49" s="321">
        <f>SUM('งาน1:Term Project'!E47)+Final!F47</f>
        <v>0</v>
      </c>
      <c r="L49" s="321">
        <f>SUM('งาน1:Term Project'!F47)+Final!G47</f>
        <v>0</v>
      </c>
      <c r="M49" s="321">
        <f>SUM('งาน1:Term Project'!G47)+Final!H47</f>
        <v>0</v>
      </c>
      <c r="N49" s="321">
        <f>SUM('งาน1:Term Project'!H47)+Final!I47</f>
        <v>0</v>
      </c>
      <c r="O49" s="321">
        <f>SUM('งาน1:Term Project'!I47)+Final!J47</f>
        <v>0</v>
      </c>
      <c r="P49" s="321">
        <f>SUM('งาน1:Term Project'!J47)+Final!K47</f>
        <v>0</v>
      </c>
      <c r="S49" s="1"/>
      <c r="T49" s="1"/>
      <c r="U49" s="1"/>
      <c r="V49" s="1"/>
    </row>
    <row r="50" spans="2:22" ht="21">
      <c r="B50" s="275" t="str">
        <f>ข้อมูลนักศึกษา!B49</f>
        <v/>
      </c>
      <c r="C50" s="284" t="str">
        <f>IF(B50="","",ข้อมูลนักศึกษา!C49)</f>
        <v/>
      </c>
      <c r="D50" s="284" t="str">
        <f>IF(B50="","",ข้อมูลนักศึกษา!D49)</f>
        <v/>
      </c>
      <c r="E50" s="174" t="str">
        <f>IF(ข้อมูล!C15&gt;0,(K50*100)/K5," ")</f>
        <v xml:space="preserve"> </v>
      </c>
      <c r="F50" s="174" t="str">
        <f>IF(ข้อมูล!C16&gt;0,(L50*100)/L5," ")</f>
        <v xml:space="preserve"> </v>
      </c>
      <c r="G50" s="174" t="str">
        <f>IF(ข้อมูล!C17&gt;0,(M50*100)/M5," ")</f>
        <v xml:space="preserve"> </v>
      </c>
      <c r="H50" s="174" t="str">
        <f>IF(ข้อมูล!C18&gt;0,(N50*100)/N5," ")</f>
        <v xml:space="preserve"> </v>
      </c>
      <c r="I50" s="174" t="str">
        <f>IF(ข้อมูล!C19&gt;0,(O50*100)/O5," ")</f>
        <v xml:space="preserve"> </v>
      </c>
      <c r="J50" s="156" t="str">
        <f>IF(ข้อมูล!C20&gt;0,(P50*100)/P5," ")</f>
        <v xml:space="preserve"> </v>
      </c>
      <c r="K50" s="321">
        <f>SUM('งาน1:Term Project'!E48)+Final!F48</f>
        <v>0</v>
      </c>
      <c r="L50" s="321">
        <f>SUM('งาน1:Term Project'!F48)+Final!G48</f>
        <v>0</v>
      </c>
      <c r="M50" s="321">
        <f>SUM('งาน1:Term Project'!G48)+Final!H48</f>
        <v>0</v>
      </c>
      <c r="N50" s="321">
        <f>SUM('งาน1:Term Project'!H48)+Final!I48</f>
        <v>0</v>
      </c>
      <c r="O50" s="321">
        <f>SUM('งาน1:Term Project'!I48)+Final!J48</f>
        <v>0</v>
      </c>
      <c r="P50" s="321">
        <f>SUM('งาน1:Term Project'!J48)+Final!K48</f>
        <v>0</v>
      </c>
      <c r="S50" s="1"/>
      <c r="T50" s="1"/>
      <c r="U50" s="1"/>
      <c r="V50" s="1"/>
    </row>
    <row r="51" spans="2:22" ht="21">
      <c r="B51" s="275" t="str">
        <f>ข้อมูลนักศึกษา!B50</f>
        <v/>
      </c>
      <c r="C51" s="284" t="str">
        <f>IF(B51="","",ข้อมูลนักศึกษา!C50)</f>
        <v/>
      </c>
      <c r="D51" s="284" t="str">
        <f>IF(B51="","",ข้อมูลนักศึกษา!D50)</f>
        <v/>
      </c>
      <c r="E51" s="174" t="str">
        <f>IF(ข้อมูล!C15&gt;0,(K51*100)/K5," ")</f>
        <v xml:space="preserve"> </v>
      </c>
      <c r="F51" s="174" t="str">
        <f>IF(ข้อมูล!C16&gt;0,(L51*100)/L5," ")</f>
        <v xml:space="preserve"> </v>
      </c>
      <c r="G51" s="174" t="str">
        <f>IF(ข้อมูล!C17&gt;0,(M51*100)/M5," ")</f>
        <v xml:space="preserve"> </v>
      </c>
      <c r="H51" s="174" t="str">
        <f>IF(ข้อมูล!C18&gt;0,(N51*100)/N5," ")</f>
        <v xml:space="preserve"> </v>
      </c>
      <c r="I51" s="174" t="str">
        <f>IF(ข้อมูล!C19&gt;0,(O51*100)/O5," ")</f>
        <v xml:space="preserve"> </v>
      </c>
      <c r="J51" s="156" t="str">
        <f>IF(ข้อมูล!C20&gt;0,(P51*100)/P5," ")</f>
        <v xml:space="preserve"> </v>
      </c>
      <c r="K51" s="321">
        <f>SUM('งาน1:Term Project'!E49)+Final!F49</f>
        <v>0</v>
      </c>
      <c r="L51" s="321">
        <f>SUM('งาน1:Term Project'!F49)+Final!G49</f>
        <v>0</v>
      </c>
      <c r="M51" s="321">
        <f>SUM('งาน1:Term Project'!G49)+Final!H49</f>
        <v>0</v>
      </c>
      <c r="N51" s="321">
        <f>SUM('งาน1:Term Project'!H49)+Final!I49</f>
        <v>0</v>
      </c>
      <c r="O51" s="321">
        <f>SUM('งาน1:Term Project'!I49)+Final!J49</f>
        <v>0</v>
      </c>
      <c r="P51" s="321">
        <f>SUM('งาน1:Term Project'!J49)+Final!K49</f>
        <v>0</v>
      </c>
      <c r="S51" s="1"/>
      <c r="T51" s="1"/>
      <c r="U51" s="1"/>
      <c r="V51" s="1"/>
    </row>
    <row r="52" spans="2:22" ht="21">
      <c r="B52" s="275" t="str">
        <f>ข้อมูลนักศึกษา!B51</f>
        <v/>
      </c>
      <c r="C52" s="284" t="str">
        <f>IF(B52="","",ข้อมูลนักศึกษา!C51)</f>
        <v/>
      </c>
      <c r="D52" s="284" t="str">
        <f>IF(B52="","",ข้อมูลนักศึกษา!D51)</f>
        <v/>
      </c>
      <c r="E52" s="174" t="str">
        <f>IF(ข้อมูล!C15&gt;0,(K52*100)/K5," ")</f>
        <v xml:space="preserve"> </v>
      </c>
      <c r="F52" s="174" t="str">
        <f>IF(ข้อมูล!C16&gt;0,(L52*100)/L5," ")</f>
        <v xml:space="preserve"> </v>
      </c>
      <c r="G52" s="174" t="str">
        <f>IF(ข้อมูล!C17&gt;0,(M52*100)/M5," ")</f>
        <v xml:space="preserve"> </v>
      </c>
      <c r="H52" s="174" t="str">
        <f>IF(ข้อมูล!C18&gt;0,(N52*100)/N5," ")</f>
        <v xml:space="preserve"> </v>
      </c>
      <c r="I52" s="174" t="str">
        <f>IF(ข้อมูล!C19&gt;0,(O52*100)/O5," ")</f>
        <v xml:space="preserve"> </v>
      </c>
      <c r="J52" s="156" t="str">
        <f>IF(ข้อมูล!C20&gt;0,(P52*100)/P5," ")</f>
        <v xml:space="preserve"> </v>
      </c>
      <c r="K52" s="321">
        <f>SUM('งาน1:Term Project'!E50)+Final!F50</f>
        <v>0</v>
      </c>
      <c r="L52" s="321">
        <f>SUM('งาน1:Term Project'!F50)+Final!G50</f>
        <v>0</v>
      </c>
      <c r="M52" s="321">
        <f>SUM('งาน1:Term Project'!G50)+Final!H50</f>
        <v>0</v>
      </c>
      <c r="N52" s="321">
        <f>SUM('งาน1:Term Project'!H50)+Final!I50</f>
        <v>0</v>
      </c>
      <c r="O52" s="321">
        <f>SUM('งาน1:Term Project'!I50)+Final!J50</f>
        <v>0</v>
      </c>
      <c r="P52" s="321">
        <f>SUM('งาน1:Term Project'!J50)+Final!K50</f>
        <v>0</v>
      </c>
      <c r="S52" s="1"/>
      <c r="T52" s="1"/>
      <c r="U52" s="1"/>
      <c r="V52" s="1"/>
    </row>
    <row r="53" spans="2:22" ht="21">
      <c r="B53" s="275" t="str">
        <f>ข้อมูลนักศึกษา!B52</f>
        <v/>
      </c>
      <c r="C53" s="284" t="str">
        <f>IF(B53="","",ข้อมูลนักศึกษา!C52)</f>
        <v/>
      </c>
      <c r="D53" s="284" t="str">
        <f>IF(B53="","",ข้อมูลนักศึกษา!D52)</f>
        <v/>
      </c>
      <c r="E53" s="174" t="str">
        <f>IF(ข้อมูล!C15&gt;0,(K53*100)/K5," ")</f>
        <v xml:space="preserve"> </v>
      </c>
      <c r="F53" s="174" t="str">
        <f>IF(ข้อมูล!C16&gt;0,(L53*100)/L5," ")</f>
        <v xml:space="preserve"> </v>
      </c>
      <c r="G53" s="174" t="str">
        <f>IF(ข้อมูล!C17&gt;0,(M53*100)/M5," ")</f>
        <v xml:space="preserve"> </v>
      </c>
      <c r="H53" s="174" t="str">
        <f>IF(ข้อมูล!C18&gt;0,(N53*100)/N5," ")</f>
        <v xml:space="preserve"> </v>
      </c>
      <c r="I53" s="174" t="str">
        <f>IF(ข้อมูล!C19&gt;0,(O53*100)/O5," ")</f>
        <v xml:space="preserve"> </v>
      </c>
      <c r="J53" s="156" t="str">
        <f>IF(ข้อมูล!C20&gt;0,(P53*100)/P5," ")</f>
        <v xml:space="preserve"> </v>
      </c>
      <c r="K53" s="321">
        <f>SUM('งาน1:Term Project'!E51)+Final!F51</f>
        <v>0</v>
      </c>
      <c r="L53" s="321">
        <f>SUM('งาน1:Term Project'!F51)+Final!G51</f>
        <v>0</v>
      </c>
      <c r="M53" s="321">
        <f>SUM('งาน1:Term Project'!G51)+Final!H51</f>
        <v>0</v>
      </c>
      <c r="N53" s="321">
        <f>SUM('งาน1:Term Project'!H51)+Final!I51</f>
        <v>0</v>
      </c>
      <c r="O53" s="321">
        <f>SUM('งาน1:Term Project'!I51)+Final!J51</f>
        <v>0</v>
      </c>
      <c r="P53" s="321">
        <f>SUM('งาน1:Term Project'!J51)+Final!K51</f>
        <v>0</v>
      </c>
      <c r="S53" s="1"/>
      <c r="T53" s="1"/>
      <c r="U53" s="1"/>
      <c r="V53" s="1"/>
    </row>
    <row r="54" spans="2:22" ht="21">
      <c r="B54" s="275" t="str">
        <f>ข้อมูลนักศึกษา!B53</f>
        <v/>
      </c>
      <c r="C54" s="284" t="str">
        <f>IF(B54="","",ข้อมูลนักศึกษา!C53)</f>
        <v/>
      </c>
      <c r="D54" s="284" t="str">
        <f>IF(B54="","",ข้อมูลนักศึกษา!D53)</f>
        <v/>
      </c>
      <c r="E54" s="174" t="str">
        <f>IF(ข้อมูล!C15&gt;0,(K54*100)/K5," ")</f>
        <v xml:space="preserve"> </v>
      </c>
      <c r="F54" s="174" t="str">
        <f>IF(ข้อมูล!C16&gt;0,(L54*100)/L5," ")</f>
        <v xml:space="preserve"> </v>
      </c>
      <c r="G54" s="174" t="str">
        <f>IF(ข้อมูล!C17&gt;0,(M54*100)/M5," ")</f>
        <v xml:space="preserve"> </v>
      </c>
      <c r="H54" s="174" t="str">
        <f>IF(ข้อมูล!C18&gt;0,(N54*100)/N5," ")</f>
        <v xml:space="preserve"> </v>
      </c>
      <c r="I54" s="174" t="str">
        <f>IF(ข้อมูล!C19&gt;0,(O54*100)/O5," ")</f>
        <v xml:space="preserve"> </v>
      </c>
      <c r="J54" s="156" t="str">
        <f>IF(ข้อมูล!C20&gt;0,(P54*100)/P5," ")</f>
        <v xml:space="preserve"> </v>
      </c>
      <c r="K54" s="321">
        <f>SUM('งาน1:Term Project'!E52)+Final!F52</f>
        <v>0</v>
      </c>
      <c r="L54" s="321">
        <f>SUM('งาน1:Term Project'!F52)+Final!G52</f>
        <v>0</v>
      </c>
      <c r="M54" s="321">
        <f>SUM('งาน1:Term Project'!G52)+Final!H52</f>
        <v>0</v>
      </c>
      <c r="N54" s="321">
        <f>SUM('งาน1:Term Project'!H52)+Final!I52</f>
        <v>0</v>
      </c>
      <c r="O54" s="321">
        <f>SUM('งาน1:Term Project'!I52)+Final!J52</f>
        <v>0</v>
      </c>
      <c r="P54" s="321">
        <f>SUM('งาน1:Term Project'!J52)+Final!K52</f>
        <v>0</v>
      </c>
      <c r="S54" s="1"/>
      <c r="T54" s="1"/>
      <c r="U54" s="1"/>
      <c r="V54" s="1"/>
    </row>
    <row r="55" spans="2:22" ht="21">
      <c r="B55" s="275" t="str">
        <f>ข้อมูลนักศึกษา!B54</f>
        <v/>
      </c>
      <c r="C55" s="284" t="str">
        <f>IF(B55="","",ข้อมูลนักศึกษา!C54)</f>
        <v/>
      </c>
      <c r="D55" s="284" t="str">
        <f>IF(B55="","",ข้อมูลนักศึกษา!D54)</f>
        <v/>
      </c>
      <c r="E55" s="174" t="str">
        <f>IF(ข้อมูล!C15&gt;0,(K55*100)/K5," ")</f>
        <v xml:space="preserve"> </v>
      </c>
      <c r="F55" s="174" t="str">
        <f>IF(ข้อมูล!C16&gt;0,(L55*100)/L5," ")</f>
        <v xml:space="preserve"> </v>
      </c>
      <c r="G55" s="174" t="str">
        <f>IF(ข้อมูล!C17&gt;0,(M55*100)/M5," ")</f>
        <v xml:space="preserve"> </v>
      </c>
      <c r="H55" s="174" t="str">
        <f>IF(ข้อมูล!C18&gt;0,(N55*100)/N5," ")</f>
        <v xml:space="preserve"> </v>
      </c>
      <c r="I55" s="174" t="str">
        <f>IF(ข้อมูล!C19&gt;0,(O55*100)/O5," ")</f>
        <v xml:space="preserve"> </v>
      </c>
      <c r="J55" s="156" t="str">
        <f>IF(ข้อมูล!C20&gt;0,(P55*100)/P5," ")</f>
        <v xml:space="preserve"> </v>
      </c>
      <c r="K55" s="321">
        <f>SUM('งาน1:Term Project'!E53)+Final!F53</f>
        <v>0</v>
      </c>
      <c r="L55" s="321">
        <f>SUM('งาน1:Term Project'!F53)+Final!G53</f>
        <v>0</v>
      </c>
      <c r="M55" s="321">
        <f>SUM('งาน1:Term Project'!G53)+Final!H53</f>
        <v>0</v>
      </c>
      <c r="N55" s="321">
        <f>SUM('งาน1:Term Project'!H53)+Final!I53</f>
        <v>0</v>
      </c>
      <c r="O55" s="321">
        <f>SUM('งาน1:Term Project'!I53)+Final!J53</f>
        <v>0</v>
      </c>
      <c r="P55" s="321">
        <f>SUM('งาน1:Term Project'!J53)+Final!K53</f>
        <v>0</v>
      </c>
      <c r="S55" s="1"/>
      <c r="T55" s="1"/>
      <c r="U55" s="1"/>
      <c r="V55" s="1"/>
    </row>
    <row r="56" spans="2:22" ht="21">
      <c r="B56" s="275" t="str">
        <f>ข้อมูลนักศึกษา!B55</f>
        <v/>
      </c>
      <c r="C56" s="284" t="str">
        <f>IF(B56="","",ข้อมูลนักศึกษา!C55)</f>
        <v/>
      </c>
      <c r="D56" s="284" t="str">
        <f>IF(B56="","",ข้อมูลนักศึกษา!D55)</f>
        <v/>
      </c>
      <c r="E56" s="174" t="str">
        <f>IF(ข้อมูล!C15&gt;0,(K56*100)/K5," ")</f>
        <v xml:space="preserve"> </v>
      </c>
      <c r="F56" s="174" t="str">
        <f>IF(ข้อมูล!C16&gt;0,(L56*100)/L5," ")</f>
        <v xml:space="preserve"> </v>
      </c>
      <c r="G56" s="174" t="str">
        <f>IF(ข้อมูล!C17&gt;0,(M56*100)/M5," ")</f>
        <v xml:space="preserve"> </v>
      </c>
      <c r="H56" s="174" t="str">
        <f>IF(ข้อมูล!C18&gt;0,(N56*100)/N5," ")</f>
        <v xml:space="preserve"> </v>
      </c>
      <c r="I56" s="174" t="str">
        <f>IF(ข้อมูล!C19&gt;0,(O56*100)/O5," ")</f>
        <v xml:space="preserve"> </v>
      </c>
      <c r="J56" s="156" t="str">
        <f>IF(ข้อมูล!C20&gt;0,(P56*100)/P5," ")</f>
        <v xml:space="preserve"> </v>
      </c>
      <c r="K56" s="321">
        <f>SUM('งาน1:Term Project'!E54)+Final!F54</f>
        <v>0</v>
      </c>
      <c r="L56" s="321">
        <f>SUM('งาน1:Term Project'!F54)+Final!G54</f>
        <v>0</v>
      </c>
      <c r="M56" s="321">
        <f>SUM('งาน1:Term Project'!G54)+Final!H54</f>
        <v>0</v>
      </c>
      <c r="N56" s="321">
        <f>SUM('งาน1:Term Project'!H54)+Final!I54</f>
        <v>0</v>
      </c>
      <c r="O56" s="321">
        <f>SUM('งาน1:Term Project'!I54)+Final!J54</f>
        <v>0</v>
      </c>
      <c r="P56" s="321">
        <f>SUM('งาน1:Term Project'!J54)+Final!K54</f>
        <v>0</v>
      </c>
      <c r="S56" s="1"/>
      <c r="T56" s="1"/>
      <c r="U56" s="1"/>
      <c r="V56" s="1"/>
    </row>
    <row r="57" spans="2:22" ht="21">
      <c r="B57" s="275" t="str">
        <f>ข้อมูลนักศึกษา!B56</f>
        <v/>
      </c>
      <c r="C57" s="284" t="str">
        <f>IF(B57="","",ข้อมูลนักศึกษา!C56)</f>
        <v/>
      </c>
      <c r="D57" s="284" t="str">
        <f>IF(B57="","",ข้อมูลนักศึกษา!D56)</f>
        <v/>
      </c>
      <c r="E57" s="174" t="str">
        <f>IF(ข้อมูล!C15&gt;0,(K57*100)/K5," ")</f>
        <v xml:space="preserve"> </v>
      </c>
      <c r="F57" s="174" t="str">
        <f>IF(ข้อมูล!C16&gt;0,(L57*100)/L5," ")</f>
        <v xml:space="preserve"> </v>
      </c>
      <c r="G57" s="174" t="str">
        <f>IF(ข้อมูล!C17&gt;0,(M57*100)/M5," ")</f>
        <v xml:space="preserve"> </v>
      </c>
      <c r="H57" s="174" t="str">
        <f>IF(ข้อมูล!C18&gt;0,(N57*100)/N5," ")</f>
        <v xml:space="preserve"> </v>
      </c>
      <c r="I57" s="174" t="str">
        <f>IF(ข้อมูล!C19&gt;0,(O57*100)/O5," ")</f>
        <v xml:space="preserve"> </v>
      </c>
      <c r="J57" s="156" t="str">
        <f>IF(ข้อมูล!C20&gt;0,(P57*100)/P5," ")</f>
        <v xml:space="preserve"> </v>
      </c>
      <c r="K57" s="321">
        <f>SUM('งาน1:Term Project'!E55)+Final!F55</f>
        <v>0</v>
      </c>
      <c r="L57" s="321">
        <f>SUM('งาน1:Term Project'!F55)+Final!G55</f>
        <v>0</v>
      </c>
      <c r="M57" s="321">
        <f>SUM('งาน1:Term Project'!G55)+Final!H55</f>
        <v>0</v>
      </c>
      <c r="N57" s="321">
        <f>SUM('งาน1:Term Project'!H55)+Final!I55</f>
        <v>0</v>
      </c>
      <c r="O57" s="321">
        <f>SUM('งาน1:Term Project'!I55)+Final!J55</f>
        <v>0</v>
      </c>
      <c r="P57" s="321">
        <f>SUM('งาน1:Term Project'!J55)+Final!K55</f>
        <v>0</v>
      </c>
      <c r="S57" s="1"/>
      <c r="T57" s="1"/>
      <c r="U57" s="1"/>
      <c r="V57" s="1"/>
    </row>
    <row r="58" spans="2:22" ht="21">
      <c r="B58" s="275" t="str">
        <f>ข้อมูลนักศึกษา!B57</f>
        <v/>
      </c>
      <c r="C58" s="284" t="str">
        <f>IF(B58="","",ข้อมูลนักศึกษา!C57)</f>
        <v/>
      </c>
      <c r="D58" s="284" t="str">
        <f>IF(B58="","",ข้อมูลนักศึกษา!D57)</f>
        <v/>
      </c>
      <c r="E58" s="174" t="str">
        <f>IF(ข้อมูล!C15&gt;0,(K58*100)/K5," ")</f>
        <v xml:space="preserve"> </v>
      </c>
      <c r="F58" s="174" t="str">
        <f>IF(ข้อมูล!C16&gt;0,(L58*100)/L5," ")</f>
        <v xml:space="preserve"> </v>
      </c>
      <c r="G58" s="174" t="str">
        <f>IF(ข้อมูล!C17&gt;0,(M58*100)/M5," ")</f>
        <v xml:space="preserve"> </v>
      </c>
      <c r="H58" s="174" t="str">
        <f>IF(ข้อมูล!C18&gt;0,(N58*100)/N5," ")</f>
        <v xml:space="preserve"> </v>
      </c>
      <c r="I58" s="174" t="str">
        <f>IF(ข้อมูล!C19&gt;0,(O58*100)/O5," ")</f>
        <v xml:space="preserve"> </v>
      </c>
      <c r="J58" s="156" t="str">
        <f>IF(ข้อมูล!C20&gt;0,(P58*100)/P5," ")</f>
        <v xml:space="preserve"> </v>
      </c>
      <c r="K58" s="321">
        <f>SUM('งาน1:Term Project'!E56)+Final!F56</f>
        <v>0</v>
      </c>
      <c r="L58" s="321">
        <f>SUM('งาน1:Term Project'!F56)+Final!G56</f>
        <v>0</v>
      </c>
      <c r="M58" s="321">
        <f>SUM('งาน1:Term Project'!G56)+Final!H56</f>
        <v>0</v>
      </c>
      <c r="N58" s="321">
        <f>SUM('งาน1:Term Project'!H56)+Final!I56</f>
        <v>0</v>
      </c>
      <c r="O58" s="321">
        <f>SUM('งาน1:Term Project'!I56)+Final!J56</f>
        <v>0</v>
      </c>
      <c r="P58" s="321">
        <f>SUM('งาน1:Term Project'!J56)+Final!K56</f>
        <v>0</v>
      </c>
      <c r="S58" s="1"/>
      <c r="T58" s="1"/>
      <c r="U58" s="1"/>
      <c r="V58" s="1"/>
    </row>
    <row r="59" spans="2:22" ht="21">
      <c r="B59" s="275" t="str">
        <f>ข้อมูลนักศึกษา!B58</f>
        <v/>
      </c>
      <c r="C59" s="284" t="str">
        <f>IF(B59="","",ข้อมูลนักศึกษา!C58)</f>
        <v/>
      </c>
      <c r="D59" s="284" t="str">
        <f>IF(B59="","",ข้อมูลนักศึกษา!D58)</f>
        <v/>
      </c>
      <c r="E59" s="174" t="str">
        <f>IF(ข้อมูล!C15&gt;0,(K59*100)/K5," ")</f>
        <v xml:space="preserve"> </v>
      </c>
      <c r="F59" s="174" t="str">
        <f>IF(ข้อมูล!C16&gt;0,(L59*100)/L5," ")</f>
        <v xml:space="preserve"> </v>
      </c>
      <c r="G59" s="174" t="str">
        <f>IF(ข้อมูล!C17&gt;0,(M59*100)/M5," ")</f>
        <v xml:space="preserve"> </v>
      </c>
      <c r="H59" s="174" t="str">
        <f>IF(ข้อมูล!C18&gt;0,(N59*100)/N5," ")</f>
        <v xml:space="preserve"> </v>
      </c>
      <c r="I59" s="174" t="str">
        <f>IF(ข้อมูล!C19&gt;0,(O59*100)/O5," ")</f>
        <v xml:space="preserve"> </v>
      </c>
      <c r="J59" s="156" t="str">
        <f>IF(ข้อมูล!C20&gt;0,(P59*100)/P5," ")</f>
        <v xml:space="preserve"> </v>
      </c>
      <c r="K59" s="321">
        <f>SUM('งาน1:Term Project'!E57)+Final!F57</f>
        <v>0</v>
      </c>
      <c r="L59" s="321">
        <f>SUM('งาน1:Term Project'!F57)+Final!G57</f>
        <v>0</v>
      </c>
      <c r="M59" s="321">
        <f>SUM('งาน1:Term Project'!G57)+Final!H57</f>
        <v>0</v>
      </c>
      <c r="N59" s="321">
        <f>SUM('งาน1:Term Project'!H57)+Final!I57</f>
        <v>0</v>
      </c>
      <c r="O59" s="321">
        <f>SUM('งาน1:Term Project'!I57)+Final!J57</f>
        <v>0</v>
      </c>
      <c r="P59" s="321">
        <f>SUM('งาน1:Term Project'!J57)+Final!K57</f>
        <v>0</v>
      </c>
      <c r="S59" s="1"/>
      <c r="T59" s="1"/>
      <c r="U59" s="1"/>
      <c r="V59" s="1"/>
    </row>
    <row r="60" spans="2:22" ht="21">
      <c r="B60" s="275" t="str">
        <f>ข้อมูลนักศึกษา!B59</f>
        <v/>
      </c>
      <c r="C60" s="284" t="str">
        <f>IF(B60="","",ข้อมูลนักศึกษา!C59)</f>
        <v/>
      </c>
      <c r="D60" s="284" t="str">
        <f>IF(B60="","",ข้อมูลนักศึกษา!D59)</f>
        <v/>
      </c>
      <c r="E60" s="174" t="str">
        <f>IF(ข้อมูล!C15&gt;0,(K60*100)/K5," ")</f>
        <v xml:space="preserve"> </v>
      </c>
      <c r="F60" s="174" t="str">
        <f>IF(ข้อมูล!C16&gt;0,(L60*100)/L5," ")</f>
        <v xml:space="preserve"> </v>
      </c>
      <c r="G60" s="174" t="str">
        <f>IF(ข้อมูล!C17&gt;0,(M60*100)/M5," ")</f>
        <v xml:space="preserve"> </v>
      </c>
      <c r="H60" s="174" t="str">
        <f>IF(ข้อมูล!C18&gt;0,(N60*100)/N5," ")</f>
        <v xml:space="preserve"> </v>
      </c>
      <c r="I60" s="174" t="str">
        <f>IF(ข้อมูล!C19&gt;0,(O60*100)/O5," ")</f>
        <v xml:space="preserve"> </v>
      </c>
      <c r="J60" s="156" t="str">
        <f>IF(ข้อมูล!C20&gt;0,(P60*100)/P5," ")</f>
        <v xml:space="preserve"> </v>
      </c>
      <c r="K60" s="321">
        <f>SUM('งาน1:Term Project'!E58)+Final!F58</f>
        <v>0</v>
      </c>
      <c r="L60" s="321">
        <f>SUM('งาน1:Term Project'!F58)+Final!G58</f>
        <v>0</v>
      </c>
      <c r="M60" s="321">
        <f>SUM('งาน1:Term Project'!G58)+Final!H58</f>
        <v>0</v>
      </c>
      <c r="N60" s="321">
        <f>SUM('งาน1:Term Project'!H58)+Final!I58</f>
        <v>0</v>
      </c>
      <c r="O60" s="321">
        <f>SUM('งาน1:Term Project'!I58)+Final!J58</f>
        <v>0</v>
      </c>
      <c r="P60" s="321">
        <f>SUM('งาน1:Term Project'!J58)+Final!K58</f>
        <v>0</v>
      </c>
      <c r="S60" s="1"/>
      <c r="T60" s="1"/>
      <c r="U60" s="1"/>
      <c r="V60" s="1"/>
    </row>
    <row r="61" spans="2:22" ht="21">
      <c r="B61" s="275" t="str">
        <f>ข้อมูลนักศึกษา!B60</f>
        <v/>
      </c>
      <c r="C61" s="284" t="str">
        <f>IF(B61="","",ข้อมูลนักศึกษา!C60)</f>
        <v/>
      </c>
      <c r="D61" s="284" t="str">
        <f>IF(B61="","",ข้อมูลนักศึกษา!D60)</f>
        <v/>
      </c>
      <c r="E61" s="174" t="str">
        <f>IF(ข้อมูล!C15&gt;0,(K61*100)/K5," ")</f>
        <v xml:space="preserve"> </v>
      </c>
      <c r="F61" s="174" t="str">
        <f>IF(ข้อมูล!C16&gt;0,(L61*100)/L5," ")</f>
        <v xml:space="preserve"> </v>
      </c>
      <c r="G61" s="174" t="str">
        <f>IF(ข้อมูล!C17&gt;0,(M61*100)/M5," ")</f>
        <v xml:space="preserve"> </v>
      </c>
      <c r="H61" s="174" t="str">
        <f>IF(ข้อมูล!C18&gt;0,(N61*100)/N5," ")</f>
        <v xml:space="preserve"> </v>
      </c>
      <c r="I61" s="174" t="str">
        <f>IF(ข้อมูล!C19&gt;0,(O61*100)/O5," ")</f>
        <v xml:space="preserve"> </v>
      </c>
      <c r="J61" s="156" t="str">
        <f>IF(ข้อมูล!C20&gt;0,(P61*100)/P5," ")</f>
        <v xml:space="preserve"> </v>
      </c>
      <c r="K61" s="321">
        <f>SUM('งาน1:Term Project'!E59)+Final!F59</f>
        <v>0</v>
      </c>
      <c r="L61" s="321">
        <f>SUM('งาน1:Term Project'!F59)+Final!G59</f>
        <v>0</v>
      </c>
      <c r="M61" s="321">
        <f>SUM('งาน1:Term Project'!G59)+Final!H59</f>
        <v>0</v>
      </c>
      <c r="N61" s="321">
        <f>SUM('งาน1:Term Project'!H59)+Final!I59</f>
        <v>0</v>
      </c>
      <c r="O61" s="321">
        <f>SUM('งาน1:Term Project'!I59)+Final!J59</f>
        <v>0</v>
      </c>
      <c r="P61" s="321">
        <f>SUM('งาน1:Term Project'!J59)+Final!K59</f>
        <v>0</v>
      </c>
      <c r="S61" s="1"/>
      <c r="T61" s="1"/>
      <c r="U61" s="1"/>
      <c r="V61" s="1"/>
    </row>
    <row r="62" spans="2:22" ht="21">
      <c r="B62" s="275" t="str">
        <f>ข้อมูลนักศึกษา!B61</f>
        <v/>
      </c>
      <c r="C62" s="284" t="str">
        <f>IF(B62="","",ข้อมูลนักศึกษา!C61)</f>
        <v/>
      </c>
      <c r="D62" s="284" t="str">
        <f>IF(B62="","",ข้อมูลนักศึกษา!D61)</f>
        <v/>
      </c>
      <c r="E62" s="174" t="str">
        <f>IF(ข้อมูล!C15&gt;0,(K62*100)/K5," ")</f>
        <v xml:space="preserve"> </v>
      </c>
      <c r="F62" s="174" t="str">
        <f>IF(ข้อมูล!C16&gt;0,(L62*100)/L5," ")</f>
        <v xml:space="preserve"> </v>
      </c>
      <c r="G62" s="174" t="str">
        <f>IF(ข้อมูล!C17&gt;0,(M62*100)/M5," ")</f>
        <v xml:space="preserve"> </v>
      </c>
      <c r="H62" s="174" t="str">
        <f>IF(ข้อมูล!C18&gt;0,(N62*100)/N5," ")</f>
        <v xml:space="preserve"> </v>
      </c>
      <c r="I62" s="174" t="str">
        <f>IF(ข้อมูล!C19&gt;0,(O62*100)/O5," ")</f>
        <v xml:space="preserve"> </v>
      </c>
      <c r="J62" s="156" t="str">
        <f>IF(ข้อมูล!C20&gt;0,(P62*100)/P5," ")</f>
        <v xml:space="preserve"> </v>
      </c>
      <c r="K62" s="321">
        <f>SUM('งาน1:Term Project'!E60)+Final!F60</f>
        <v>0</v>
      </c>
      <c r="L62" s="321">
        <f>SUM('งาน1:Term Project'!F60)+Final!G60</f>
        <v>0</v>
      </c>
      <c r="M62" s="321">
        <f>SUM('งาน1:Term Project'!G60)+Final!H60</f>
        <v>0</v>
      </c>
      <c r="N62" s="321">
        <f>SUM('งาน1:Term Project'!H60)+Final!I60</f>
        <v>0</v>
      </c>
      <c r="O62" s="321">
        <f>SUM('งาน1:Term Project'!I60)+Final!J60</f>
        <v>0</v>
      </c>
      <c r="P62" s="321">
        <f>SUM('งาน1:Term Project'!J60)+Final!K60</f>
        <v>0</v>
      </c>
      <c r="S62" s="1"/>
      <c r="T62" s="1"/>
      <c r="U62" s="1"/>
      <c r="V62" s="1"/>
    </row>
    <row r="63" spans="2:22" ht="21">
      <c r="B63" s="275" t="str">
        <f>ข้อมูลนักศึกษา!B62</f>
        <v/>
      </c>
      <c r="C63" s="284" t="str">
        <f>IF(B63="","",ข้อมูลนักศึกษา!C62)</f>
        <v/>
      </c>
      <c r="D63" s="284" t="str">
        <f>IF(B63="","",ข้อมูลนักศึกษา!D62)</f>
        <v/>
      </c>
      <c r="E63" s="174" t="str">
        <f>IF(ข้อมูล!C15&gt;0,(K63*100)/K5," ")</f>
        <v xml:space="preserve"> </v>
      </c>
      <c r="F63" s="174" t="str">
        <f>IF(ข้อมูล!C16&gt;0,(L63*100)/L5," ")</f>
        <v xml:space="preserve"> </v>
      </c>
      <c r="G63" s="174" t="str">
        <f>IF(ข้อมูล!C17&gt;0,(M63*100)/M5," ")</f>
        <v xml:space="preserve"> </v>
      </c>
      <c r="H63" s="174" t="str">
        <f>IF(ข้อมูล!C18&gt;0,(N63*100)/N5," ")</f>
        <v xml:space="preserve"> </v>
      </c>
      <c r="I63" s="174" t="str">
        <f>IF(ข้อมูล!C19&gt;0,(O63*100)/O5," ")</f>
        <v xml:space="preserve"> </v>
      </c>
      <c r="J63" s="156" t="str">
        <f>IF(ข้อมูล!C20&gt;0,(P63*100)/P5," ")</f>
        <v xml:space="preserve"> </v>
      </c>
      <c r="K63" s="321">
        <f>SUM('งาน1:Term Project'!E61)+Final!F61</f>
        <v>0</v>
      </c>
      <c r="L63" s="321">
        <f>SUM('งาน1:Term Project'!F61)+Final!G61</f>
        <v>0</v>
      </c>
      <c r="M63" s="321">
        <f>SUM('งาน1:Term Project'!G61)+Final!H61</f>
        <v>0</v>
      </c>
      <c r="N63" s="321">
        <f>SUM('งาน1:Term Project'!H61)+Final!I61</f>
        <v>0</v>
      </c>
      <c r="O63" s="321">
        <f>SUM('งาน1:Term Project'!I61)+Final!J61</f>
        <v>0</v>
      </c>
      <c r="P63" s="321">
        <f>SUM('งาน1:Term Project'!J61)+Final!K61</f>
        <v>0</v>
      </c>
      <c r="S63" s="1"/>
      <c r="T63" s="1"/>
      <c r="U63" s="1"/>
      <c r="V63" s="1"/>
    </row>
    <row r="64" spans="2:22" ht="21">
      <c r="B64" s="275" t="str">
        <f>ข้อมูลนักศึกษา!B63</f>
        <v/>
      </c>
      <c r="C64" s="284" t="str">
        <f>IF(B64="","",ข้อมูลนักศึกษา!C63)</f>
        <v/>
      </c>
      <c r="D64" s="284" t="str">
        <f>IF(B64="","",ข้อมูลนักศึกษา!D63)</f>
        <v/>
      </c>
      <c r="E64" s="174" t="str">
        <f>IF(ข้อมูล!C15&gt;0,(K64*100)/K5," ")</f>
        <v xml:space="preserve"> </v>
      </c>
      <c r="F64" s="174" t="str">
        <f>IF(ข้อมูล!C16&gt;0,(L64*100)/L5," ")</f>
        <v xml:space="preserve"> </v>
      </c>
      <c r="G64" s="174" t="str">
        <f>IF(ข้อมูล!C17&gt;0,(M64*100)/M5," ")</f>
        <v xml:space="preserve"> </v>
      </c>
      <c r="H64" s="174" t="str">
        <f>IF(ข้อมูล!C18&gt;0,(N64*100)/N5," ")</f>
        <v xml:space="preserve"> </v>
      </c>
      <c r="I64" s="174" t="str">
        <f>IF(ข้อมูล!C19&gt;0,(O64*100)/O5," ")</f>
        <v xml:space="preserve"> </v>
      </c>
      <c r="J64" s="156" t="str">
        <f>IF(ข้อมูล!C20&gt;0,(P64*100)/P5," ")</f>
        <v xml:space="preserve"> </v>
      </c>
      <c r="K64" s="321">
        <f>SUM('งาน1:Term Project'!E62)+Final!F62</f>
        <v>0</v>
      </c>
      <c r="L64" s="321">
        <f>SUM('งาน1:Term Project'!F62)+Final!G62</f>
        <v>0</v>
      </c>
      <c r="M64" s="321">
        <f>SUM('งาน1:Term Project'!G62)+Final!H62</f>
        <v>0</v>
      </c>
      <c r="N64" s="321">
        <f>SUM('งาน1:Term Project'!H62)+Final!I62</f>
        <v>0</v>
      </c>
      <c r="O64" s="321">
        <f>SUM('งาน1:Term Project'!I62)+Final!J62</f>
        <v>0</v>
      </c>
      <c r="P64" s="321">
        <f>SUM('งาน1:Term Project'!J62)+Final!K62</f>
        <v>0</v>
      </c>
      <c r="S64" s="1"/>
      <c r="T64" s="1"/>
      <c r="U64" s="1"/>
      <c r="V64" s="1"/>
    </row>
    <row r="65" spans="2:22" ht="21">
      <c r="B65" s="275" t="str">
        <f>ข้อมูลนักศึกษา!B64</f>
        <v/>
      </c>
      <c r="C65" s="284" t="str">
        <f>IF(B65="","",ข้อมูลนักศึกษา!C64)</f>
        <v/>
      </c>
      <c r="D65" s="284" t="str">
        <f>IF(B65="","",ข้อมูลนักศึกษา!D64)</f>
        <v/>
      </c>
      <c r="E65" s="174" t="str">
        <f>IF(ข้อมูล!C15&gt;0,(K65*100)/K5," ")</f>
        <v xml:space="preserve"> </v>
      </c>
      <c r="F65" s="174" t="str">
        <f>IF(ข้อมูล!C16&gt;0,(L65*100)/L5," ")</f>
        <v xml:space="preserve"> </v>
      </c>
      <c r="G65" s="174" t="str">
        <f>IF(ข้อมูล!C17&gt;0,(M65*100)/M5," ")</f>
        <v xml:space="preserve"> </v>
      </c>
      <c r="H65" s="174" t="str">
        <f>IF(ข้อมูล!C18&gt;0,(N65*100)/N5," ")</f>
        <v xml:space="preserve"> </v>
      </c>
      <c r="I65" s="174" t="str">
        <f>IF(ข้อมูล!C19&gt;0,(O65*100)/O5," ")</f>
        <v xml:space="preserve"> </v>
      </c>
      <c r="J65" s="156" t="str">
        <f>IF(ข้อมูล!C20&gt;0,(P65*100)/P5," ")</f>
        <v xml:space="preserve"> </v>
      </c>
      <c r="K65" s="321">
        <f>SUM('งาน1:Term Project'!E63)+Final!F63</f>
        <v>0</v>
      </c>
      <c r="L65" s="321">
        <f>SUM('งาน1:Term Project'!F63)+Final!G63</f>
        <v>0</v>
      </c>
      <c r="M65" s="321">
        <f>SUM('งาน1:Term Project'!G63)+Final!H63</f>
        <v>0</v>
      </c>
      <c r="N65" s="321">
        <f>SUM('งาน1:Term Project'!H63)+Final!I63</f>
        <v>0</v>
      </c>
      <c r="O65" s="321">
        <f>SUM('งาน1:Term Project'!I63)+Final!J63</f>
        <v>0</v>
      </c>
      <c r="P65" s="321">
        <f>SUM('งาน1:Term Project'!J63)+Final!K63</f>
        <v>0</v>
      </c>
      <c r="S65" s="1"/>
      <c r="T65" s="1"/>
      <c r="U65" s="1"/>
      <c r="V65" s="1"/>
    </row>
    <row r="66" spans="2:22" ht="21">
      <c r="B66" s="275" t="str">
        <f>ข้อมูลนักศึกษา!B65</f>
        <v/>
      </c>
      <c r="C66" s="284" t="str">
        <f>IF(B66="","",ข้อมูลนักศึกษา!C65)</f>
        <v/>
      </c>
      <c r="D66" s="284" t="str">
        <f>IF(B66="","",ข้อมูลนักศึกษา!D65)</f>
        <v/>
      </c>
      <c r="E66" s="174" t="str">
        <f>IF(ข้อมูล!C15&gt;0,(K66*100)/K5," ")</f>
        <v xml:space="preserve"> </v>
      </c>
      <c r="F66" s="174" t="str">
        <f>IF(ข้อมูล!C16&gt;0,(L66*100)/L5," ")</f>
        <v xml:space="preserve"> </v>
      </c>
      <c r="G66" s="174" t="str">
        <f>IF(ข้อมูล!C17&gt;0,(M66*100)/M5," ")</f>
        <v xml:space="preserve"> </v>
      </c>
      <c r="H66" s="174" t="str">
        <f>IF(ข้อมูล!C18&gt;0,(N66*100)/N5," ")</f>
        <v xml:space="preserve"> </v>
      </c>
      <c r="I66" s="174" t="str">
        <f>IF(ข้อมูล!C19&gt;0,(O66*100)/O5," ")</f>
        <v xml:space="preserve"> </v>
      </c>
      <c r="J66" s="156" t="str">
        <f>IF(ข้อมูล!C20&gt;0,(P66*100)/P5," ")</f>
        <v xml:space="preserve"> </v>
      </c>
      <c r="K66" s="321">
        <f>SUM('งาน1:Term Project'!E64)+Final!F64</f>
        <v>0</v>
      </c>
      <c r="L66" s="321">
        <f>SUM('งาน1:Term Project'!F64)+Final!G64</f>
        <v>0</v>
      </c>
      <c r="M66" s="321">
        <f>SUM('งาน1:Term Project'!G64)+Final!H64</f>
        <v>0</v>
      </c>
      <c r="N66" s="321">
        <f>SUM('งาน1:Term Project'!H64)+Final!I64</f>
        <v>0</v>
      </c>
      <c r="O66" s="321">
        <f>SUM('งาน1:Term Project'!I64)+Final!J64</f>
        <v>0</v>
      </c>
      <c r="P66" s="321">
        <f>SUM('งาน1:Term Project'!J64)+Final!K64</f>
        <v>0</v>
      </c>
      <c r="S66" s="1"/>
      <c r="T66" s="1"/>
      <c r="U66" s="1"/>
      <c r="V66" s="1"/>
    </row>
    <row r="67" spans="2:22" ht="21">
      <c r="B67" s="275" t="str">
        <f>ข้อมูลนักศึกษา!B66</f>
        <v/>
      </c>
      <c r="C67" s="284" t="str">
        <f>IF(B67="","",ข้อมูลนักศึกษา!C66)</f>
        <v/>
      </c>
      <c r="D67" s="284" t="str">
        <f>IF(B67="","",ข้อมูลนักศึกษา!D66)</f>
        <v/>
      </c>
      <c r="E67" s="174" t="str">
        <f>IF(ข้อมูล!C15&gt;0,(K67*100)/K5," ")</f>
        <v xml:space="preserve"> </v>
      </c>
      <c r="F67" s="174" t="str">
        <f>IF(ข้อมูล!C16&gt;0,(L67*100)/L5," ")</f>
        <v xml:space="preserve"> </v>
      </c>
      <c r="G67" s="174" t="str">
        <f>IF(ข้อมูล!C17&gt;0,(M67*100)/M5," ")</f>
        <v xml:space="preserve"> </v>
      </c>
      <c r="H67" s="174" t="str">
        <f>IF(ข้อมูล!C18&gt;0,(N67*100)/N5," ")</f>
        <v xml:space="preserve"> </v>
      </c>
      <c r="I67" s="174" t="str">
        <f>IF(ข้อมูล!C19&gt;0,(O67*100)/O5," ")</f>
        <v xml:space="preserve"> </v>
      </c>
      <c r="J67" s="156" t="str">
        <f>IF(ข้อมูล!C20&gt;0,(P67*100)/P5," ")</f>
        <v xml:space="preserve"> </v>
      </c>
      <c r="K67" s="321">
        <f>SUM('งาน1:Term Project'!E65)+Final!F65</f>
        <v>0</v>
      </c>
      <c r="L67" s="321">
        <f>SUM('งาน1:Term Project'!F65)+Final!G65</f>
        <v>0</v>
      </c>
      <c r="M67" s="321">
        <f>SUM('งาน1:Term Project'!G65)+Final!H65</f>
        <v>0</v>
      </c>
      <c r="N67" s="321">
        <f>SUM('งาน1:Term Project'!H65)+Final!I65</f>
        <v>0</v>
      </c>
      <c r="O67" s="321">
        <f>SUM('งาน1:Term Project'!I65)+Final!J65</f>
        <v>0</v>
      </c>
      <c r="P67" s="321">
        <f>SUM('งาน1:Term Project'!J65)+Final!K65</f>
        <v>0</v>
      </c>
      <c r="S67" s="1"/>
      <c r="T67" s="1"/>
      <c r="U67" s="1"/>
      <c r="V67" s="1"/>
    </row>
    <row r="68" spans="2:22" ht="21">
      <c r="B68" s="275" t="str">
        <f>ข้อมูลนักศึกษา!B67</f>
        <v/>
      </c>
      <c r="C68" s="284" t="str">
        <f>IF(B68="","",ข้อมูลนักศึกษา!C67)</f>
        <v/>
      </c>
      <c r="D68" s="284" t="str">
        <f>IF(B68="","",ข้อมูลนักศึกษา!D67)</f>
        <v/>
      </c>
      <c r="E68" s="174" t="str">
        <f>IF(ข้อมูล!C15&gt;0,(K68*100)/K5," ")</f>
        <v xml:space="preserve"> </v>
      </c>
      <c r="F68" s="174" t="str">
        <f>IF(ข้อมูล!C16&gt;0,(L68*100)/L5," ")</f>
        <v xml:space="preserve"> </v>
      </c>
      <c r="G68" s="174" t="str">
        <f>IF(ข้อมูล!C17&gt;0,(M68*100)/M5," ")</f>
        <v xml:space="preserve"> </v>
      </c>
      <c r="H68" s="174" t="str">
        <f>IF(ข้อมูล!C18&gt;0,(N68*100)/N5," ")</f>
        <v xml:space="preserve"> </v>
      </c>
      <c r="I68" s="174" t="str">
        <f>IF(ข้อมูล!C19&gt;0,(O68*100)/O5," ")</f>
        <v xml:space="preserve"> </v>
      </c>
      <c r="J68" s="156" t="str">
        <f>IF(ข้อมูล!C20&gt;0,(P68*100)/P5," ")</f>
        <v xml:space="preserve"> </v>
      </c>
      <c r="K68" s="321">
        <f>SUM('งาน1:Term Project'!E66)+Final!F66</f>
        <v>0</v>
      </c>
      <c r="L68" s="321">
        <f>SUM('งาน1:Term Project'!F66)+Final!G66</f>
        <v>0</v>
      </c>
      <c r="M68" s="321">
        <f>SUM('งาน1:Term Project'!G66)+Final!H66</f>
        <v>0</v>
      </c>
      <c r="N68" s="321">
        <f>SUM('งาน1:Term Project'!H66)+Final!I66</f>
        <v>0</v>
      </c>
      <c r="O68" s="321">
        <f>SUM('งาน1:Term Project'!I66)+Final!J66</f>
        <v>0</v>
      </c>
      <c r="P68" s="321">
        <f>SUM('งาน1:Term Project'!J66)+Final!K66</f>
        <v>0</v>
      </c>
      <c r="S68" s="1"/>
      <c r="T68" s="1"/>
      <c r="U68" s="1"/>
      <c r="V68" s="1"/>
    </row>
    <row r="69" spans="2:22" ht="21">
      <c r="B69" s="275" t="str">
        <f>ข้อมูลนักศึกษา!B68</f>
        <v/>
      </c>
      <c r="C69" s="284" t="str">
        <f>IF(B69="","",ข้อมูลนักศึกษา!C68)</f>
        <v/>
      </c>
      <c r="D69" s="284" t="str">
        <f>IF(B69="","",ข้อมูลนักศึกษา!D68)</f>
        <v/>
      </c>
      <c r="E69" s="174" t="str">
        <f>IF(ข้อมูล!C15&gt;0,(K69*100)/K5," ")</f>
        <v xml:space="preserve"> </v>
      </c>
      <c r="F69" s="174" t="str">
        <f>IF(ข้อมูล!C16&gt;0,(L69*100)/L5," ")</f>
        <v xml:space="preserve"> </v>
      </c>
      <c r="G69" s="174" t="str">
        <f>IF(ข้อมูล!C17&gt;0,(M69*100)/M5," ")</f>
        <v xml:space="preserve"> </v>
      </c>
      <c r="H69" s="174" t="str">
        <f>IF(ข้อมูล!C18&gt;0,(N69*100)/N5," ")</f>
        <v xml:space="preserve"> </v>
      </c>
      <c r="I69" s="174" t="str">
        <f>IF(ข้อมูล!C19&gt;0,(O69*100)/O5," ")</f>
        <v xml:space="preserve"> </v>
      </c>
      <c r="J69" s="156" t="str">
        <f>IF(ข้อมูล!C20&gt;0,(P69*100)/P5," ")</f>
        <v xml:space="preserve"> </v>
      </c>
      <c r="K69" s="321">
        <f>SUM('งาน1:Term Project'!E67)+Final!F67</f>
        <v>0</v>
      </c>
      <c r="L69" s="321">
        <f>SUM('งาน1:Term Project'!F67)+Final!G67</f>
        <v>0</v>
      </c>
      <c r="M69" s="321">
        <f>SUM('งาน1:Term Project'!G67)+Final!H67</f>
        <v>0</v>
      </c>
      <c r="N69" s="321">
        <f>SUM('งาน1:Term Project'!H67)+Final!I67</f>
        <v>0</v>
      </c>
      <c r="O69" s="321">
        <f>SUM('งาน1:Term Project'!I67)+Final!J67</f>
        <v>0</v>
      </c>
      <c r="P69" s="321">
        <f>SUM('งาน1:Term Project'!J67)+Final!K67</f>
        <v>0</v>
      </c>
      <c r="S69" s="1"/>
      <c r="T69" s="1"/>
      <c r="U69" s="1"/>
      <c r="V69" s="1"/>
    </row>
    <row r="70" spans="2:22" ht="21">
      <c r="B70" s="275" t="str">
        <f>ข้อมูลนักศึกษา!B69</f>
        <v/>
      </c>
      <c r="C70" s="284" t="str">
        <f>IF(B70="","",ข้อมูลนักศึกษา!C69)</f>
        <v/>
      </c>
      <c r="D70" s="284" t="str">
        <f>IF(B70="","",ข้อมูลนักศึกษา!D69)</f>
        <v/>
      </c>
      <c r="E70" s="174" t="str">
        <f>IF(ข้อมูล!C15&gt;0,(K70*100)/K5," ")</f>
        <v xml:space="preserve"> </v>
      </c>
      <c r="F70" s="174" t="str">
        <f>IF(ข้อมูล!C16&gt;0,(L70*100)/L5," ")</f>
        <v xml:space="preserve"> </v>
      </c>
      <c r="G70" s="174" t="str">
        <f>IF(ข้อมูล!C17&gt;0,(M70*100)/M5," ")</f>
        <v xml:space="preserve"> </v>
      </c>
      <c r="H70" s="174" t="str">
        <f>IF(ข้อมูล!C18&gt;0,(N70*100)/N5," ")</f>
        <v xml:space="preserve"> </v>
      </c>
      <c r="I70" s="174" t="str">
        <f>IF(ข้อมูล!C19&gt;0,(O70*100)/O5," ")</f>
        <v xml:space="preserve"> </v>
      </c>
      <c r="J70" s="156" t="str">
        <f>IF(ข้อมูล!C20&gt;0,(P70*100)/P5," ")</f>
        <v xml:space="preserve"> </v>
      </c>
      <c r="K70" s="321">
        <f>SUM('งาน1:Term Project'!E68)+Final!F68</f>
        <v>0</v>
      </c>
      <c r="L70" s="321">
        <f>SUM('งาน1:Term Project'!F68)+Final!G68</f>
        <v>0</v>
      </c>
      <c r="M70" s="321">
        <f>SUM('งาน1:Term Project'!G68)+Final!H68</f>
        <v>0</v>
      </c>
      <c r="N70" s="321">
        <f>SUM('งาน1:Term Project'!H68)+Final!I68</f>
        <v>0</v>
      </c>
      <c r="O70" s="321">
        <f>SUM('งาน1:Term Project'!I68)+Final!J68</f>
        <v>0</v>
      </c>
      <c r="P70" s="321">
        <f>SUM('งาน1:Term Project'!J68)+Final!K68</f>
        <v>0</v>
      </c>
      <c r="S70" s="1"/>
      <c r="T70" s="1"/>
      <c r="U70" s="1"/>
      <c r="V70" s="1"/>
    </row>
    <row r="71" spans="2:22" ht="21">
      <c r="B71" s="275" t="str">
        <f>ข้อมูลนักศึกษา!B70</f>
        <v/>
      </c>
      <c r="C71" s="284" t="str">
        <f>IF(B71="","",ข้อมูลนักศึกษา!C70)</f>
        <v/>
      </c>
      <c r="D71" s="284" t="str">
        <f>IF(B71="","",ข้อมูลนักศึกษา!D70)</f>
        <v/>
      </c>
      <c r="E71" s="174" t="str">
        <f>IF(ข้อมูล!C15&gt;0,(K71*100)/K5," ")</f>
        <v xml:space="preserve"> </v>
      </c>
      <c r="F71" s="174" t="str">
        <f>IF(ข้อมูล!C16&gt;0,(L71*100)/L5," ")</f>
        <v xml:space="preserve"> </v>
      </c>
      <c r="G71" s="174" t="str">
        <f>IF(ข้อมูล!C17&gt;0,(M71*100)/M5," ")</f>
        <v xml:space="preserve"> </v>
      </c>
      <c r="H71" s="174" t="str">
        <f>IF(ข้อมูล!C18&gt;0,(N71*100)/N5," ")</f>
        <v xml:space="preserve"> </v>
      </c>
      <c r="I71" s="174" t="str">
        <f>IF(ข้อมูล!C19&gt;0,(O71*100)/O5," ")</f>
        <v xml:space="preserve"> </v>
      </c>
      <c r="J71" s="156" t="str">
        <f>IF(ข้อมูล!C20&gt;0,(P71*100)/P5," ")</f>
        <v xml:space="preserve"> </v>
      </c>
      <c r="K71" s="321">
        <f>SUM('งาน1:Term Project'!E69)+Final!F69</f>
        <v>0</v>
      </c>
      <c r="L71" s="321">
        <f>SUM('งาน1:Term Project'!F69)+Final!G69</f>
        <v>0</v>
      </c>
      <c r="M71" s="321">
        <f>SUM('งาน1:Term Project'!G69)+Final!H69</f>
        <v>0</v>
      </c>
      <c r="N71" s="321">
        <f>SUM('งาน1:Term Project'!H69)+Final!I69</f>
        <v>0</v>
      </c>
      <c r="O71" s="321">
        <f>SUM('งาน1:Term Project'!I69)+Final!J69</f>
        <v>0</v>
      </c>
      <c r="P71" s="321">
        <f>SUM('งาน1:Term Project'!J69)+Final!K69</f>
        <v>0</v>
      </c>
      <c r="S71" s="1"/>
      <c r="T71" s="1"/>
      <c r="U71" s="1"/>
      <c r="V71" s="1"/>
    </row>
    <row r="72" spans="2:22" ht="21">
      <c r="B72" s="275" t="str">
        <f>ข้อมูลนักศึกษา!B71</f>
        <v/>
      </c>
      <c r="C72" s="284" t="str">
        <f>IF(B72="","",ข้อมูลนักศึกษา!C71)</f>
        <v/>
      </c>
      <c r="D72" s="284" t="str">
        <f>IF(B72="","",ข้อมูลนักศึกษา!D71)</f>
        <v/>
      </c>
      <c r="E72" s="174" t="str">
        <f>IF(ข้อมูล!C15&gt;0,(K72*100)/K5," ")</f>
        <v xml:space="preserve"> </v>
      </c>
      <c r="F72" s="174" t="str">
        <f>IF(ข้อมูล!C16&gt;0,(L72*100)/L5," ")</f>
        <v xml:space="preserve"> </v>
      </c>
      <c r="G72" s="174" t="str">
        <f>IF(ข้อมูล!C17&gt;0,(M72*100)/M5," ")</f>
        <v xml:space="preserve"> </v>
      </c>
      <c r="H72" s="174" t="str">
        <f>IF(ข้อมูล!C18&gt;0,(N72*100)/N5," ")</f>
        <v xml:space="preserve"> </v>
      </c>
      <c r="I72" s="174" t="str">
        <f>IF(ข้อมูล!C19&gt;0,(O72*100)/O5," ")</f>
        <v xml:space="preserve"> </v>
      </c>
      <c r="J72" s="156" t="str">
        <f>IF(ข้อมูล!C20&gt;0,(P72*100)/P5," ")</f>
        <v xml:space="preserve"> </v>
      </c>
      <c r="K72" s="321">
        <f>SUM('งาน1:Term Project'!E70)+Final!F70</f>
        <v>0</v>
      </c>
      <c r="L72" s="321">
        <f>SUM('งาน1:Term Project'!F70)+Final!G70</f>
        <v>0</v>
      </c>
      <c r="M72" s="321">
        <f>SUM('งาน1:Term Project'!G70)+Final!H70</f>
        <v>0</v>
      </c>
      <c r="N72" s="321">
        <f>SUM('งาน1:Term Project'!H70)+Final!I70</f>
        <v>0</v>
      </c>
      <c r="O72" s="321">
        <f>SUM('งาน1:Term Project'!I70)+Final!J70</f>
        <v>0</v>
      </c>
      <c r="P72" s="321">
        <f>SUM('งาน1:Term Project'!J70)+Final!K70</f>
        <v>0</v>
      </c>
      <c r="S72" s="1"/>
      <c r="T72" s="1"/>
      <c r="U72" s="1"/>
      <c r="V72" s="1"/>
    </row>
    <row r="73" spans="2:22" ht="21">
      <c r="B73" s="275" t="str">
        <f>ข้อมูลนักศึกษา!B72</f>
        <v/>
      </c>
      <c r="C73" s="284" t="str">
        <f>IF(B73="","",ข้อมูลนักศึกษา!C72)</f>
        <v/>
      </c>
      <c r="D73" s="284" t="str">
        <f>IF(B73="","",ข้อมูลนักศึกษา!D72)</f>
        <v/>
      </c>
      <c r="E73" s="174" t="str">
        <f>IF(ข้อมูล!C15&gt;0,(K73*100)/K5," ")</f>
        <v xml:space="preserve"> </v>
      </c>
      <c r="F73" s="174" t="str">
        <f>IF(ข้อมูล!C16&gt;0,(L73*100)/L5," ")</f>
        <v xml:space="preserve"> </v>
      </c>
      <c r="G73" s="174" t="str">
        <f>IF(ข้อมูล!C17&gt;0,(M73*100)/M5," ")</f>
        <v xml:space="preserve"> </v>
      </c>
      <c r="H73" s="174" t="str">
        <f>IF(ข้อมูล!C18&gt;0,(N73*100)/N5," ")</f>
        <v xml:space="preserve"> </v>
      </c>
      <c r="I73" s="174" t="str">
        <f>IF(ข้อมูล!C19&gt;0,(O73*100)/O5," ")</f>
        <v xml:space="preserve"> </v>
      </c>
      <c r="J73" s="156" t="str">
        <f>IF(ข้อมูล!C20&gt;0,(P73*100)/P5," ")</f>
        <v xml:space="preserve"> </v>
      </c>
      <c r="K73" s="321">
        <f>SUM('งาน1:Term Project'!E71)+Final!F71</f>
        <v>0</v>
      </c>
      <c r="L73" s="321">
        <f>SUM('งาน1:Term Project'!F71)+Final!G71</f>
        <v>0</v>
      </c>
      <c r="M73" s="321">
        <f>SUM('งาน1:Term Project'!G71)+Final!H71</f>
        <v>0</v>
      </c>
      <c r="N73" s="321">
        <f>SUM('งาน1:Term Project'!H71)+Final!I71</f>
        <v>0</v>
      </c>
      <c r="O73" s="321">
        <f>SUM('งาน1:Term Project'!I71)+Final!J71</f>
        <v>0</v>
      </c>
      <c r="P73" s="321">
        <f>SUM('งาน1:Term Project'!J71)+Final!K71</f>
        <v>0</v>
      </c>
      <c r="S73" s="1"/>
      <c r="T73" s="1"/>
      <c r="U73" s="1"/>
      <c r="V73" s="1"/>
    </row>
    <row r="74" spans="2:22" ht="21">
      <c r="B74" s="275" t="str">
        <f>ข้อมูลนักศึกษา!B73</f>
        <v/>
      </c>
      <c r="C74" s="284" t="str">
        <f>IF(B74="","",ข้อมูลนักศึกษา!C73)</f>
        <v/>
      </c>
      <c r="D74" s="284" t="str">
        <f>IF(B74="","",ข้อมูลนักศึกษา!D73)</f>
        <v/>
      </c>
      <c r="E74" s="174" t="str">
        <f>IF(ข้อมูล!C15&gt;0,(K74*100)/K5," ")</f>
        <v xml:space="preserve"> </v>
      </c>
      <c r="F74" s="174" t="str">
        <f>IF(ข้อมูล!C16&gt;0,(L74*100)/L5," ")</f>
        <v xml:space="preserve"> </v>
      </c>
      <c r="G74" s="174" t="str">
        <f>IF(ข้อมูล!C17&gt;0,(M74*100)/M5," ")</f>
        <v xml:space="preserve"> </v>
      </c>
      <c r="H74" s="174" t="str">
        <f>IF(ข้อมูล!C18&gt;0,(N74*100)/N5," ")</f>
        <v xml:space="preserve"> </v>
      </c>
      <c r="I74" s="174" t="str">
        <f>IF(ข้อมูล!C19&gt;0,(O74*100)/O5," ")</f>
        <v xml:space="preserve"> </v>
      </c>
      <c r="J74" s="156" t="str">
        <f>IF(ข้อมูล!C20&gt;0,(P74*100)/P5," ")</f>
        <v xml:space="preserve"> </v>
      </c>
      <c r="K74" s="321">
        <f>SUM('งาน1:Term Project'!E72)+Final!F72</f>
        <v>0</v>
      </c>
      <c r="L74" s="321">
        <f>SUM('งาน1:Term Project'!F72)+Final!G72</f>
        <v>0</v>
      </c>
      <c r="M74" s="321">
        <f>SUM('งาน1:Term Project'!G72)+Final!H72</f>
        <v>0</v>
      </c>
      <c r="N74" s="321">
        <f>SUM('งาน1:Term Project'!H72)+Final!I72</f>
        <v>0</v>
      </c>
      <c r="O74" s="321">
        <f>SUM('งาน1:Term Project'!I72)+Final!J72</f>
        <v>0</v>
      </c>
      <c r="P74" s="321">
        <f>SUM('งาน1:Term Project'!J72)+Final!K72</f>
        <v>0</v>
      </c>
      <c r="S74" s="1"/>
      <c r="T74" s="1"/>
      <c r="U74" s="1"/>
      <c r="V74" s="1"/>
    </row>
    <row r="75" spans="2:22" ht="21">
      <c r="B75" s="275" t="str">
        <f>ข้อมูลนักศึกษา!B74</f>
        <v/>
      </c>
      <c r="C75" s="284" t="str">
        <f>IF(B75="","",ข้อมูลนักศึกษา!C74)</f>
        <v/>
      </c>
      <c r="D75" s="284" t="str">
        <f>IF(B75="","",ข้อมูลนักศึกษา!D74)</f>
        <v/>
      </c>
      <c r="E75" s="174" t="str">
        <f>IF(ข้อมูล!C15&gt;0,(K75*100)/K5," ")</f>
        <v xml:space="preserve"> </v>
      </c>
      <c r="F75" s="174" t="str">
        <f>IF(ข้อมูล!C16&gt;0,(L75*100)/L5," ")</f>
        <v xml:space="preserve"> </v>
      </c>
      <c r="G75" s="174" t="str">
        <f>IF(ข้อมูล!C17&gt;0,(M75*100)/M5," ")</f>
        <v xml:space="preserve"> </v>
      </c>
      <c r="H75" s="174" t="str">
        <f>IF(ข้อมูล!C18&gt;0,(N75*100)/N5," ")</f>
        <v xml:space="preserve"> </v>
      </c>
      <c r="I75" s="174" t="str">
        <f>IF(ข้อมูล!C19&gt;0,(O75*100)/O5," ")</f>
        <v xml:space="preserve"> </v>
      </c>
      <c r="J75" s="156" t="str">
        <f>IF(ข้อมูล!C20&gt;0,(P75*100)/P5," ")</f>
        <v xml:space="preserve"> </v>
      </c>
      <c r="K75" s="321">
        <f>SUM('งาน1:Term Project'!E73)+Final!F73</f>
        <v>0</v>
      </c>
      <c r="L75" s="321">
        <f>SUM('งาน1:Term Project'!F73)+Final!G73</f>
        <v>0</v>
      </c>
      <c r="M75" s="321">
        <f>SUM('งาน1:Term Project'!G73)+Final!H73</f>
        <v>0</v>
      </c>
      <c r="N75" s="321">
        <f>SUM('งาน1:Term Project'!H73)+Final!I73</f>
        <v>0</v>
      </c>
      <c r="O75" s="321">
        <f>SUM('งาน1:Term Project'!I73)+Final!J73</f>
        <v>0</v>
      </c>
      <c r="P75" s="321">
        <f>SUM('งาน1:Term Project'!J73)+Final!K73</f>
        <v>0</v>
      </c>
      <c r="S75" s="1"/>
      <c r="T75" s="1"/>
      <c r="U75" s="1"/>
      <c r="V75" s="1"/>
    </row>
    <row r="76" spans="2:22" ht="21">
      <c r="B76" s="275" t="str">
        <f>ข้อมูลนักศึกษา!B75</f>
        <v/>
      </c>
      <c r="C76" s="284" t="str">
        <f>IF(B76="","",ข้อมูลนักศึกษา!C75)</f>
        <v/>
      </c>
      <c r="D76" s="284" t="str">
        <f>IF(B76="","",ข้อมูลนักศึกษา!D75)</f>
        <v/>
      </c>
      <c r="E76" s="174" t="str">
        <f>IF(ข้อมูล!C15&gt;0,(K76*100)/K5," ")</f>
        <v xml:space="preserve"> </v>
      </c>
      <c r="F76" s="174" t="str">
        <f>IF(ข้อมูล!C16&gt;0,(L76*100)/L5," ")</f>
        <v xml:space="preserve"> </v>
      </c>
      <c r="G76" s="174" t="str">
        <f>IF(ข้อมูล!C17&gt;0,(M76*100)/M5," ")</f>
        <v xml:space="preserve"> </v>
      </c>
      <c r="H76" s="174" t="str">
        <f>IF(ข้อมูล!C18&gt;0,(N76*100)/N5," ")</f>
        <v xml:space="preserve"> </v>
      </c>
      <c r="I76" s="174" t="str">
        <f>IF(ข้อมูล!C19&gt;0,(O76*100)/O5," ")</f>
        <v xml:space="preserve"> </v>
      </c>
      <c r="J76" s="156" t="str">
        <f>IF(ข้อมูล!C20&gt;0,(P76*100)/P5," ")</f>
        <v xml:space="preserve"> </v>
      </c>
      <c r="K76" s="321">
        <f>SUM('งาน1:Term Project'!E74)+Final!F74</f>
        <v>0</v>
      </c>
      <c r="L76" s="321">
        <f>SUM('งาน1:Term Project'!F74)+Final!G74</f>
        <v>0</v>
      </c>
      <c r="M76" s="321">
        <f>SUM('งาน1:Term Project'!G74)+Final!H74</f>
        <v>0</v>
      </c>
      <c r="N76" s="321">
        <f>SUM('งาน1:Term Project'!H74)+Final!I74</f>
        <v>0</v>
      </c>
      <c r="O76" s="321">
        <f>SUM('งาน1:Term Project'!I74)+Final!J74</f>
        <v>0</v>
      </c>
      <c r="P76" s="321">
        <f>SUM('งาน1:Term Project'!J74)+Final!K74</f>
        <v>0</v>
      </c>
      <c r="S76" s="1"/>
      <c r="T76" s="1"/>
      <c r="U76" s="1"/>
      <c r="V76" s="1"/>
    </row>
    <row r="77" spans="2:22">
      <c r="B77" s="150"/>
      <c r="C77" s="1"/>
      <c r="D77" s="1"/>
      <c r="E77" s="1"/>
      <c r="F77" s="1"/>
      <c r="G77" s="1"/>
      <c r="H77" s="1"/>
      <c r="I77" s="1"/>
      <c r="J77" s="150"/>
      <c r="S77" s="1"/>
      <c r="T77" s="1"/>
      <c r="U77" s="1"/>
      <c r="V77" s="1"/>
    </row>
    <row r="78" spans="2:22">
      <c r="B78" s="150"/>
      <c r="C78" s="1"/>
      <c r="D78" s="1"/>
      <c r="E78" s="1"/>
      <c r="F78" s="1"/>
      <c r="G78" s="1"/>
      <c r="H78" s="1"/>
      <c r="I78" s="1"/>
      <c r="J78" s="150"/>
      <c r="S78" s="1"/>
      <c r="T78" s="1"/>
      <c r="U78" s="1"/>
      <c r="V78" s="1"/>
    </row>
    <row r="79" spans="2:22">
      <c r="B79" s="150"/>
      <c r="C79" s="1"/>
      <c r="D79" s="1"/>
      <c r="E79" s="1"/>
      <c r="F79" s="1"/>
      <c r="G79" s="1"/>
      <c r="H79" s="1"/>
      <c r="I79" s="1"/>
      <c r="J79" s="150"/>
      <c r="S79" s="1"/>
      <c r="T79" s="1"/>
      <c r="U79" s="1"/>
      <c r="V79" s="1"/>
    </row>
    <row r="80" spans="2:22">
      <c r="B80" s="150"/>
      <c r="C80" s="1"/>
      <c r="D80" s="1"/>
      <c r="E80" s="1"/>
      <c r="F80" s="1"/>
      <c r="G80" s="1"/>
      <c r="H80" s="1"/>
      <c r="I80" s="1"/>
      <c r="J80" s="150"/>
      <c r="S80" s="1"/>
      <c r="T80" s="1"/>
      <c r="U80" s="1"/>
      <c r="V80" s="1"/>
    </row>
    <row r="81" spans="2:22">
      <c r="B81" s="150"/>
      <c r="C81" s="1"/>
      <c r="D81" s="1"/>
      <c r="E81" s="1"/>
      <c r="F81" s="1"/>
      <c r="G81" s="1"/>
      <c r="H81" s="1"/>
      <c r="I81" s="1"/>
      <c r="J81" s="150"/>
      <c r="S81" s="1"/>
      <c r="T81" s="1"/>
      <c r="U81" s="1"/>
      <c r="V81" s="1"/>
    </row>
    <row r="82" spans="2:22">
      <c r="B82" s="150"/>
      <c r="C82" s="1"/>
      <c r="D82" s="1"/>
      <c r="E82" s="1"/>
      <c r="F82" s="1"/>
      <c r="G82" s="1"/>
      <c r="H82" s="1"/>
      <c r="I82" s="1"/>
      <c r="J82" s="150"/>
      <c r="S82" s="1"/>
      <c r="T82" s="1"/>
      <c r="U82" s="1"/>
      <c r="V82" s="1"/>
    </row>
    <row r="83" spans="2:22">
      <c r="B83" s="150"/>
      <c r="C83" s="1"/>
      <c r="D83" s="1"/>
      <c r="E83" s="1"/>
      <c r="F83" s="1"/>
      <c r="G83" s="1"/>
      <c r="H83" s="1"/>
      <c r="I83" s="1"/>
      <c r="J83" s="150"/>
      <c r="S83" s="1"/>
      <c r="T83" s="1"/>
      <c r="U83" s="1"/>
      <c r="V83" s="1"/>
    </row>
    <row r="84" spans="2:22">
      <c r="B84" s="150"/>
      <c r="C84" s="1"/>
      <c r="D84" s="1"/>
      <c r="E84" s="1"/>
      <c r="F84" s="1"/>
      <c r="G84" s="1"/>
      <c r="H84" s="1"/>
      <c r="I84" s="1"/>
      <c r="J84" s="150"/>
      <c r="S84" s="1"/>
      <c r="T84" s="1"/>
      <c r="U84" s="1"/>
      <c r="V84" s="1"/>
    </row>
    <row r="85" spans="2:22">
      <c r="B85" s="150"/>
      <c r="C85" s="1"/>
      <c r="D85" s="1"/>
      <c r="E85" s="1"/>
      <c r="F85" s="1"/>
      <c r="G85" s="1"/>
      <c r="H85" s="1"/>
      <c r="I85" s="1"/>
      <c r="J85" s="150"/>
      <c r="S85" s="1"/>
      <c r="T85" s="1"/>
      <c r="U85" s="1"/>
      <c r="V85" s="1"/>
    </row>
    <row r="86" spans="2:22">
      <c r="B86" s="150"/>
      <c r="C86" s="1"/>
      <c r="D86" s="1"/>
      <c r="E86" s="1"/>
      <c r="F86" s="1"/>
      <c r="G86" s="1"/>
      <c r="H86" s="1"/>
      <c r="I86" s="1"/>
      <c r="J86" s="150"/>
      <c r="S86" s="1"/>
      <c r="T86" s="1"/>
      <c r="U86" s="1"/>
      <c r="V86" s="1"/>
    </row>
    <row r="87" spans="2:22">
      <c r="B87" s="150"/>
      <c r="C87" s="1"/>
      <c r="D87" s="1"/>
      <c r="E87" s="1"/>
      <c r="F87" s="1"/>
      <c r="G87" s="1"/>
      <c r="H87" s="1"/>
      <c r="I87" s="1"/>
      <c r="J87" s="150"/>
      <c r="S87" s="1"/>
      <c r="T87" s="1"/>
      <c r="U87" s="1"/>
      <c r="V87" s="1"/>
    </row>
    <row r="88" spans="2:22">
      <c r="B88" s="150"/>
      <c r="C88" s="1"/>
      <c r="D88" s="1"/>
      <c r="E88" s="1"/>
      <c r="F88" s="1"/>
      <c r="G88" s="1"/>
      <c r="H88" s="1"/>
      <c r="I88" s="1"/>
      <c r="J88" s="150"/>
      <c r="S88" s="1"/>
      <c r="T88" s="1"/>
      <c r="U88" s="1"/>
      <c r="V88" s="1"/>
    </row>
    <row r="89" spans="2:22">
      <c r="B89" s="150"/>
      <c r="C89" s="1"/>
      <c r="D89" s="1"/>
      <c r="E89" s="1"/>
      <c r="F89" s="1"/>
      <c r="G89" s="1"/>
      <c r="H89" s="1"/>
      <c r="I89" s="1"/>
      <c r="J89" s="150"/>
      <c r="S89" s="1"/>
      <c r="T89" s="1"/>
      <c r="U89" s="1"/>
      <c r="V89" s="1"/>
    </row>
    <row r="90" spans="2:22">
      <c r="B90" s="150"/>
      <c r="C90" s="1"/>
      <c r="D90" s="1"/>
      <c r="E90" s="1"/>
      <c r="F90" s="1"/>
      <c r="G90" s="1"/>
      <c r="H90" s="1"/>
      <c r="I90" s="1"/>
      <c r="J90" s="150"/>
      <c r="S90" s="1"/>
      <c r="T90" s="1"/>
      <c r="U90" s="1"/>
      <c r="V90" s="1"/>
    </row>
    <row r="91" spans="2:22">
      <c r="B91" s="150"/>
      <c r="C91" s="1"/>
      <c r="D91" s="1"/>
      <c r="E91" s="1"/>
      <c r="F91" s="1"/>
      <c r="G91" s="1"/>
      <c r="H91" s="1"/>
      <c r="I91" s="1"/>
      <c r="J91" s="150"/>
      <c r="S91" s="1"/>
      <c r="T91" s="1"/>
      <c r="U91" s="1"/>
      <c r="V91" s="1"/>
    </row>
    <row r="92" spans="2:22">
      <c r="B92" s="150"/>
      <c r="C92" s="1"/>
      <c r="D92" s="1"/>
      <c r="E92" s="1"/>
      <c r="F92" s="1"/>
      <c r="G92" s="1"/>
      <c r="H92" s="1"/>
      <c r="I92" s="1"/>
      <c r="J92" s="150"/>
      <c r="S92" s="1"/>
      <c r="T92" s="1"/>
      <c r="U92" s="1"/>
      <c r="V92" s="1"/>
    </row>
    <row r="93" spans="2:22">
      <c r="B93" s="150"/>
      <c r="C93" s="1"/>
      <c r="D93" s="1"/>
      <c r="E93" s="1"/>
      <c r="F93" s="1"/>
      <c r="G93" s="1"/>
      <c r="H93" s="1"/>
      <c r="I93" s="1"/>
      <c r="J93" s="150"/>
      <c r="S93" s="1"/>
      <c r="T93" s="1"/>
      <c r="U93" s="1"/>
      <c r="V93" s="1"/>
    </row>
    <row r="94" spans="2:22">
      <c r="B94" s="150"/>
      <c r="C94" s="1"/>
      <c r="D94" s="1"/>
      <c r="E94" s="1"/>
      <c r="F94" s="1"/>
      <c r="G94" s="1"/>
      <c r="H94" s="1"/>
      <c r="I94" s="1"/>
      <c r="J94" s="150"/>
      <c r="S94" s="1"/>
      <c r="T94" s="1"/>
      <c r="U94" s="1"/>
      <c r="V94" s="1"/>
    </row>
    <row r="95" spans="2:22">
      <c r="B95" s="150"/>
      <c r="C95" s="1"/>
      <c r="D95" s="1"/>
      <c r="E95" s="1"/>
      <c r="F95" s="1"/>
      <c r="G95" s="1"/>
      <c r="H95" s="1"/>
      <c r="I95" s="1"/>
      <c r="J95" s="150"/>
      <c r="S95" s="1"/>
      <c r="T95" s="1"/>
      <c r="U95" s="1"/>
      <c r="V95" s="1"/>
    </row>
    <row r="96" spans="2:22">
      <c r="B96" s="150"/>
      <c r="C96" s="1"/>
      <c r="D96" s="1"/>
      <c r="E96" s="1"/>
      <c r="F96" s="1"/>
      <c r="G96" s="1"/>
      <c r="H96" s="1"/>
      <c r="I96" s="1"/>
      <c r="J96" s="150"/>
      <c r="S96" s="1"/>
      <c r="T96" s="1"/>
      <c r="U96" s="1"/>
      <c r="V96" s="1"/>
    </row>
    <row r="97" spans="2:22">
      <c r="B97" s="150"/>
      <c r="C97" s="1"/>
      <c r="D97" s="1"/>
      <c r="E97" s="1"/>
      <c r="F97" s="1"/>
      <c r="G97" s="1"/>
      <c r="H97" s="1"/>
      <c r="I97" s="1"/>
      <c r="J97" s="150"/>
      <c r="S97" s="1"/>
      <c r="T97" s="1"/>
      <c r="U97" s="1"/>
      <c r="V97" s="1"/>
    </row>
    <row r="98" spans="2:22">
      <c r="B98" s="150"/>
      <c r="C98" s="1"/>
      <c r="D98" s="1"/>
      <c r="E98" s="1"/>
      <c r="F98" s="1"/>
      <c r="G98" s="1"/>
      <c r="H98" s="1"/>
      <c r="I98" s="1"/>
      <c r="J98" s="150"/>
      <c r="S98" s="1"/>
      <c r="T98" s="1"/>
      <c r="U98" s="1"/>
      <c r="V98" s="1"/>
    </row>
    <row r="99" spans="2:22">
      <c r="B99" s="150"/>
      <c r="C99" s="1"/>
      <c r="D99" s="1"/>
      <c r="E99" s="1"/>
      <c r="F99" s="1"/>
      <c r="G99" s="1"/>
      <c r="H99" s="1"/>
      <c r="I99" s="1"/>
      <c r="J99" s="150"/>
      <c r="S99" s="1"/>
      <c r="T99" s="1"/>
      <c r="U99" s="1"/>
      <c r="V99" s="1"/>
    </row>
    <row r="100" spans="2:22">
      <c r="B100" s="150"/>
      <c r="C100" s="1"/>
      <c r="D100" s="1"/>
      <c r="E100" s="1"/>
      <c r="F100" s="1"/>
      <c r="G100" s="1"/>
      <c r="H100" s="1"/>
      <c r="I100" s="1"/>
      <c r="J100" s="150"/>
      <c r="S100" s="1"/>
      <c r="T100" s="1"/>
      <c r="U100" s="1"/>
      <c r="V100" s="1"/>
    </row>
    <row r="101" spans="2:22">
      <c r="B101" s="150"/>
      <c r="C101" s="1"/>
      <c r="D101" s="1"/>
      <c r="E101" s="1"/>
      <c r="F101" s="1"/>
      <c r="G101" s="1"/>
      <c r="H101" s="1"/>
      <c r="I101" s="1"/>
      <c r="J101" s="150"/>
      <c r="S101" s="1"/>
      <c r="T101" s="1"/>
      <c r="U101" s="1"/>
      <c r="V101" s="1"/>
    </row>
    <row r="102" spans="2:22">
      <c r="B102" s="150"/>
      <c r="C102" s="1"/>
      <c r="D102" s="1"/>
      <c r="E102" s="1"/>
      <c r="F102" s="1"/>
      <c r="G102" s="1"/>
      <c r="H102" s="1"/>
      <c r="I102" s="1"/>
      <c r="J102" s="150"/>
      <c r="S102" s="1"/>
      <c r="T102" s="1"/>
      <c r="U102" s="1"/>
      <c r="V102" s="1"/>
    </row>
    <row r="103" spans="2:22">
      <c r="B103" s="150"/>
      <c r="C103" s="1"/>
      <c r="D103" s="1"/>
      <c r="E103" s="1"/>
      <c r="F103" s="1"/>
      <c r="G103" s="1"/>
      <c r="H103" s="1"/>
      <c r="I103" s="1"/>
      <c r="J103" s="150"/>
      <c r="S103" s="1"/>
      <c r="T103" s="1"/>
      <c r="U103" s="1"/>
      <c r="V103" s="1"/>
    </row>
    <row r="104" spans="2:22">
      <c r="B104" s="150"/>
      <c r="C104" s="1"/>
      <c r="D104" s="1"/>
      <c r="E104" s="1"/>
      <c r="F104" s="1"/>
      <c r="G104" s="1"/>
      <c r="H104" s="1"/>
      <c r="I104" s="1"/>
      <c r="J104" s="150"/>
      <c r="S104" s="1"/>
      <c r="T104" s="1"/>
      <c r="U104" s="1"/>
      <c r="V104" s="1"/>
    </row>
    <row r="105" spans="2:22">
      <c r="B105" s="150"/>
      <c r="C105" s="1"/>
      <c r="D105" s="1"/>
      <c r="E105" s="1"/>
      <c r="F105" s="1"/>
      <c r="G105" s="1"/>
      <c r="H105" s="1"/>
      <c r="I105" s="1"/>
      <c r="J105" s="150"/>
      <c r="S105" s="1"/>
      <c r="T105" s="1"/>
      <c r="U105" s="1"/>
      <c r="V105" s="1"/>
    </row>
    <row r="106" spans="2:22">
      <c r="B106" s="150"/>
      <c r="C106" s="1"/>
      <c r="D106" s="1"/>
      <c r="E106" s="1"/>
      <c r="F106" s="1"/>
      <c r="G106" s="1"/>
      <c r="H106" s="1"/>
      <c r="I106" s="1"/>
      <c r="J106" s="150"/>
      <c r="S106" s="1"/>
      <c r="T106" s="1"/>
      <c r="U106" s="1"/>
      <c r="V106" s="1"/>
    </row>
    <row r="107" spans="2:22">
      <c r="B107" s="150"/>
      <c r="C107" s="1"/>
      <c r="D107" s="1"/>
      <c r="E107" s="1"/>
      <c r="F107" s="1"/>
      <c r="G107" s="1"/>
      <c r="H107" s="1"/>
      <c r="I107" s="1"/>
      <c r="J107" s="150"/>
      <c r="S107" s="1"/>
      <c r="T107" s="1"/>
      <c r="U107" s="1"/>
      <c r="V107" s="1"/>
    </row>
    <row r="108" spans="2:22">
      <c r="B108" s="150"/>
      <c r="C108" s="1"/>
      <c r="D108" s="1"/>
      <c r="E108" s="1"/>
      <c r="F108" s="1"/>
      <c r="G108" s="1"/>
      <c r="H108" s="1"/>
      <c r="I108" s="1"/>
      <c r="J108" s="150"/>
      <c r="S108" s="1"/>
      <c r="T108" s="1"/>
      <c r="U108" s="1"/>
      <c r="V108" s="1"/>
    </row>
    <row r="109" spans="2:22">
      <c r="B109" s="150"/>
      <c r="C109" s="1"/>
      <c r="D109" s="1"/>
      <c r="E109" s="1"/>
      <c r="F109" s="1"/>
      <c r="G109" s="1"/>
      <c r="H109" s="1"/>
      <c r="I109" s="1"/>
      <c r="J109" s="150"/>
      <c r="S109" s="1"/>
      <c r="T109" s="1"/>
      <c r="U109" s="1"/>
      <c r="V109" s="1"/>
    </row>
    <row r="110" spans="2:22">
      <c r="B110" s="150"/>
      <c r="C110" s="1"/>
      <c r="D110" s="1"/>
      <c r="E110" s="1"/>
      <c r="F110" s="1"/>
      <c r="G110" s="1"/>
      <c r="H110" s="1"/>
      <c r="I110" s="1"/>
      <c r="J110" s="150"/>
      <c r="S110" s="1"/>
      <c r="T110" s="1"/>
      <c r="U110" s="1"/>
      <c r="V110" s="1"/>
    </row>
    <row r="111" spans="2:22">
      <c r="B111" s="150"/>
      <c r="C111" s="1"/>
      <c r="D111" s="1"/>
      <c r="E111" s="1"/>
      <c r="F111" s="1"/>
      <c r="G111" s="1"/>
      <c r="H111" s="1"/>
      <c r="I111" s="1"/>
      <c r="J111" s="150"/>
      <c r="S111" s="1"/>
      <c r="T111" s="1"/>
      <c r="U111" s="1"/>
      <c r="V111" s="1"/>
    </row>
  </sheetData>
  <sheetProtection algorithmName="SHA-512" hashValue="J4PREmmbfFwUoPOFEr0lo1okaRYJUf5qfXI/YQw6gEnLeyDyrKyORWwrJ7/tVsO7dDyTNscLd/6ZGO4e+Xhn/A==" saltValue="FI90rImmVcLCwaUKCQi3ug==" spinCount="100000" sheet="1" objects="1" scenarios="1" selectLockedCells="1"/>
  <mergeCells count="5">
    <mergeCell ref="B1:E1"/>
    <mergeCell ref="B3:B5"/>
    <mergeCell ref="C3:C5"/>
    <mergeCell ref="D3:D5"/>
    <mergeCell ref="E3:J3"/>
  </mergeCells>
  <conditionalFormatting sqref="E4:E76">
    <cfRule type="notContainsBlanks" dxfId="248" priority="66">
      <formula>LEN(TRIM(E4))&gt;0</formula>
    </cfRule>
  </conditionalFormatting>
  <conditionalFormatting sqref="F4:F76">
    <cfRule type="notContainsBlanks" dxfId="247" priority="7">
      <formula>LEN(TRIM(F4))&gt;0</formula>
    </cfRule>
  </conditionalFormatting>
  <conditionalFormatting sqref="G4:G76">
    <cfRule type="notContainsBlanks" dxfId="246" priority="6">
      <formula>LEN(TRIM(G4))&gt;0</formula>
    </cfRule>
  </conditionalFormatting>
  <conditionalFormatting sqref="H4:H76">
    <cfRule type="notContainsBlanks" dxfId="245" priority="5">
      <formula>LEN(TRIM(H4))&gt;0</formula>
    </cfRule>
  </conditionalFormatting>
  <conditionalFormatting sqref="I4:I76">
    <cfRule type="notContainsBlanks" dxfId="244" priority="4">
      <formula>LEN(TRIM(I4))&gt;0</formula>
    </cfRule>
  </conditionalFormatting>
  <conditionalFormatting sqref="J4:J76">
    <cfRule type="notContainsBlanks" dxfId="243" priority="3">
      <formula>LEN(TRIM(J4))&gt;0</formula>
    </cfRule>
  </conditionalFormatting>
  <conditionalFormatting sqref="E6:J76">
    <cfRule type="cellIs" dxfId="242" priority="1" operator="equal">
      <formula>0</formula>
    </cfRule>
  </conditionalFormatting>
  <pageMargins left="0.7" right="0.7" top="0.75" bottom="0.75" header="0.3" footer="0.3"/>
  <pageSetup paperSize="9" scale="81" fitToHeight="0" orientation="portrait" r:id="rId1"/>
  <drawing r:id="rId2"/>
  <picture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A98A74E7-6584-42F5-8CEB-F368BDE10BB7}">
            <x14:iconSet iconSet="3Symbols2" custom="1">
              <x14:cfvo type="percent">
                <xm:f>0</xm:f>
              </x14:cfvo>
              <x14:cfvo type="formula">
                <xm:f>ข้อมูล!$D$16</xm:f>
              </x14:cfvo>
              <x14:cfvo type="formula">
                <xm:f>ข้อมูล!$D$16</xm:f>
              </x14:cfvo>
              <x14:cfIcon iconSet="3Symbols2" iconId="0"/>
              <x14:cfIcon iconSet="NoIcons" iconId="0"/>
              <x14:cfIcon iconSet="3Symbols2" iconId="2"/>
            </x14:iconSet>
          </x14:cfRule>
          <xm:sqref>E6:J746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pageSetUpPr fitToPage="1"/>
  </sheetPr>
  <dimension ref="B1:W12"/>
  <sheetViews>
    <sheetView showGridLines="0" zoomScale="110" zoomScaleNormal="110" workbookViewId="0">
      <selection activeCell="L3" sqref="L3"/>
    </sheetView>
  </sheetViews>
  <sheetFormatPr defaultColWidth="9.1796875" defaultRowHeight="27"/>
  <cols>
    <col min="1" max="1" width="5.26953125" style="157" customWidth="1"/>
    <col min="2" max="2" width="12.1796875" style="159" bestFit="1" customWidth="1"/>
    <col min="3" max="4" width="9.1796875" style="157"/>
    <col min="5" max="5" width="19.26953125" style="157" customWidth="1"/>
    <col min="6" max="6" width="1.81640625" style="157" customWidth="1"/>
    <col min="7" max="7" width="10.1796875" style="161" customWidth="1"/>
    <col min="8" max="8" width="5.1796875" style="161" customWidth="1"/>
    <col min="9" max="9" width="7.26953125" style="161" customWidth="1"/>
    <col min="10" max="10" width="1.26953125" style="157" customWidth="1"/>
    <col min="11" max="11" width="9.81640625" style="157" customWidth="1"/>
    <col min="12" max="12" width="4" style="157" customWidth="1"/>
    <col min="13" max="13" width="7.81640625" style="157" bestFit="1" customWidth="1"/>
    <col min="14" max="14" width="4" style="157" customWidth="1"/>
    <col min="15" max="15" width="7.81640625" style="157" bestFit="1" customWidth="1"/>
    <col min="16" max="16" width="4" style="157" customWidth="1"/>
    <col min="17" max="17" width="7.81640625" style="157" bestFit="1" customWidth="1"/>
    <col min="18" max="18" width="4" style="157" customWidth="1"/>
    <col min="19" max="19" width="7.81640625" style="157" bestFit="1" customWidth="1"/>
    <col min="20" max="20" width="4" style="157" customWidth="1"/>
    <col min="21" max="21" width="7.81640625" style="157" bestFit="1" customWidth="1"/>
    <col min="22" max="22" width="4" style="157" customWidth="1"/>
    <col min="23" max="23" width="7.1796875" style="157" customWidth="1"/>
    <col min="24" max="16384" width="9.1796875" style="157"/>
  </cols>
  <sheetData>
    <row r="1" spans="2:23" ht="50.25" customHeight="1">
      <c r="B1" s="474" t="s">
        <v>106</v>
      </c>
      <c r="C1" s="474"/>
      <c r="D1" s="474"/>
      <c r="E1" s="474"/>
      <c r="G1" s="204" t="s">
        <v>23</v>
      </c>
      <c r="H1" s="205" t="s">
        <v>148</v>
      </c>
      <c r="I1" s="164" t="s">
        <v>25</v>
      </c>
      <c r="K1" s="158"/>
      <c r="L1" s="479" t="s">
        <v>141</v>
      </c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159"/>
    </row>
    <row r="2" spans="2:23">
      <c r="B2" s="210" t="s">
        <v>16</v>
      </c>
      <c r="C2" s="475">
        <f>ข้อมูล!C3</f>
        <v>0</v>
      </c>
      <c r="D2" s="476"/>
      <c r="E2" s="477"/>
      <c r="G2" s="162" t="s">
        <v>26</v>
      </c>
      <c r="H2" s="88">
        <f>COUNTIF(คะแนน!AO7:AO76, "A")</f>
        <v>0</v>
      </c>
      <c r="I2" s="89" t="e">
        <f>(H2*100)/C9</f>
        <v>#DIV/0!</v>
      </c>
      <c r="K2" s="160"/>
      <c r="L2" s="478" t="str">
        <f>IF(ข้อมูล!C15&gt;0,ข้อมูล!B15," ")</f>
        <v xml:space="preserve"> </v>
      </c>
      <c r="M2" s="478"/>
      <c r="N2" s="478" t="str">
        <f>IF(ข้อมูล!C16&gt;0,ข้อมูล!B16," ")</f>
        <v xml:space="preserve"> </v>
      </c>
      <c r="O2" s="478"/>
      <c r="P2" s="478" t="str">
        <f>IF(ข้อมูล!C17&gt;0,ข้อมูล!B17," ")</f>
        <v xml:space="preserve"> </v>
      </c>
      <c r="Q2" s="478"/>
      <c r="R2" s="478" t="str">
        <f>IF(ข้อมูล!C18&gt;0,ข้อมูล!B18," ")</f>
        <v xml:space="preserve"> </v>
      </c>
      <c r="S2" s="478"/>
      <c r="T2" s="478" t="str">
        <f>IF(ข้อมูล!C19&gt;0,ข้อมูล!B19," ")</f>
        <v xml:space="preserve"> </v>
      </c>
      <c r="U2" s="478"/>
      <c r="V2" s="478" t="str">
        <f>IF(ข้อมูล!C20&gt;0,ข้อมูล!B20," ")</f>
        <v xml:space="preserve"> </v>
      </c>
      <c r="W2" s="478"/>
    </row>
    <row r="3" spans="2:23">
      <c r="B3" s="210" t="s">
        <v>17</v>
      </c>
      <c r="C3" s="475">
        <f>ข้อมูล!C4</f>
        <v>0</v>
      </c>
      <c r="D3" s="476"/>
      <c r="E3" s="477"/>
      <c r="G3" s="162" t="s">
        <v>27</v>
      </c>
      <c r="H3" s="90">
        <f>COUNTIF(คะแนน!AO7:AO76, "B+")</f>
        <v>0</v>
      </c>
      <c r="I3" s="89" t="e">
        <f>(H3*100)/C9</f>
        <v>#DIV/0!</v>
      </c>
      <c r="K3" s="165" t="s">
        <v>71</v>
      </c>
      <c r="L3" s="166">
        <f>COUNTIFS(ผลสัมฤทธิ์!E6:E75,ข้อมูล!D19)</f>
        <v>0</v>
      </c>
      <c r="M3" s="167" t="e">
        <f>L3*(100/C9)</f>
        <v>#DIV/0!</v>
      </c>
      <c r="N3" s="166">
        <f>COUNTIF(ผลสัมฤทธิ์!F6:F75,ข้อมูล!D19)</f>
        <v>0</v>
      </c>
      <c r="O3" s="167" t="e">
        <f>N3*(100/C9)</f>
        <v>#DIV/0!</v>
      </c>
      <c r="P3" s="166">
        <f>COUNTIF(ผลสัมฤทธิ์!G6:G75,ข้อมูล!D19)</f>
        <v>0</v>
      </c>
      <c r="Q3" s="167" t="e">
        <f>P3*(100/C9)</f>
        <v>#DIV/0!</v>
      </c>
      <c r="R3" s="166">
        <f>COUNTIF(ผลสัมฤทธิ์!H6:H75,ข้อมูล!D19)</f>
        <v>0</v>
      </c>
      <c r="S3" s="167" t="e">
        <f>R3*(100/C9)</f>
        <v>#DIV/0!</v>
      </c>
      <c r="T3" s="166">
        <f>COUNTIF(ผลสัมฤทธิ์!I6:I75,ข้อมูล!D19)</f>
        <v>0</v>
      </c>
      <c r="U3" s="167" t="e">
        <f>T3*(100/C9)</f>
        <v>#DIV/0!</v>
      </c>
      <c r="V3" s="166">
        <f>IF(ข้อมูล!C20=0,0,COUNTIF(ผลสัมฤทธิ์!J6:J75,ข้อมูล!D19))</f>
        <v>0</v>
      </c>
      <c r="W3" s="167" t="e">
        <f>V3*(100/C9)</f>
        <v>#DIV/0!</v>
      </c>
    </row>
    <row r="4" spans="2:23">
      <c r="B4" s="210" t="s">
        <v>18</v>
      </c>
      <c r="C4" s="475">
        <f>ข้อมูล!C5</f>
        <v>0</v>
      </c>
      <c r="D4" s="476"/>
      <c r="E4" s="477"/>
      <c r="G4" s="162" t="s">
        <v>28</v>
      </c>
      <c r="H4" s="90">
        <f>COUNTIF(คะแนน!AO7:AO76, "B")</f>
        <v>0</v>
      </c>
      <c r="I4" s="89" t="e">
        <f>(H4*100)/C9</f>
        <v>#DIV/0!</v>
      </c>
      <c r="K4" s="165" t="s">
        <v>50</v>
      </c>
      <c r="L4" s="168">
        <f>C9-L3</f>
        <v>0</v>
      </c>
      <c r="M4" s="169" t="e">
        <f>L4*(100/C9)</f>
        <v>#DIV/0!</v>
      </c>
      <c r="N4" s="168">
        <f>C9-N3</f>
        <v>0</v>
      </c>
      <c r="O4" s="169" t="e">
        <f>N4*(100/C9)</f>
        <v>#DIV/0!</v>
      </c>
      <c r="P4" s="168">
        <f>C9-P3</f>
        <v>0</v>
      </c>
      <c r="Q4" s="169" t="e">
        <f>P4*(100/C9)</f>
        <v>#DIV/0!</v>
      </c>
      <c r="R4" s="168">
        <f>C9-R3</f>
        <v>0</v>
      </c>
      <c r="S4" s="169" t="e">
        <f>R4*(100/C9)</f>
        <v>#DIV/0!</v>
      </c>
      <c r="T4" s="168">
        <f>C9-T3</f>
        <v>0</v>
      </c>
      <c r="U4" s="169" t="e">
        <f>T4*(100/C9)</f>
        <v>#DIV/0!</v>
      </c>
      <c r="V4" s="168">
        <f>IF(ข้อมูล!C20=0,0,C9-V3)</f>
        <v>0</v>
      </c>
      <c r="W4" s="169" t="e">
        <f>V4*(100/C9)</f>
        <v>#DIV/0!</v>
      </c>
    </row>
    <row r="5" spans="2:23">
      <c r="B5" s="210" t="s">
        <v>8</v>
      </c>
      <c r="C5" s="475">
        <f>ข้อมูล!C6</f>
        <v>0</v>
      </c>
      <c r="D5" s="476"/>
      <c r="E5" s="477"/>
      <c r="G5" s="162" t="s">
        <v>29</v>
      </c>
      <c r="H5" s="90">
        <f>COUNTIF(คะแนน!AO7:AO76, "C+")</f>
        <v>0</v>
      </c>
      <c r="I5" s="89" t="e">
        <f>(H5*100)/C9</f>
        <v>#DIV/0!</v>
      </c>
    </row>
    <row r="6" spans="2:23">
      <c r="B6" s="210" t="s">
        <v>9</v>
      </c>
      <c r="C6" s="475">
        <f>ข้อมูล!C7</f>
        <v>0</v>
      </c>
      <c r="D6" s="476"/>
      <c r="E6" s="477"/>
      <c r="G6" s="162" t="s">
        <v>30</v>
      </c>
      <c r="H6" s="90">
        <f>COUNTIF(คะแนน!AO7:AO76, "C")</f>
        <v>0</v>
      </c>
      <c r="I6" s="89" t="e">
        <f>(H6*100)/C9</f>
        <v>#DIV/0!</v>
      </c>
    </row>
    <row r="7" spans="2:23">
      <c r="B7" s="210" t="s">
        <v>19</v>
      </c>
      <c r="C7" s="475">
        <f>ข้อมูล!C8</f>
        <v>0</v>
      </c>
      <c r="D7" s="476"/>
      <c r="E7" s="477"/>
      <c r="G7" s="162" t="s">
        <v>31</v>
      </c>
      <c r="H7" s="90">
        <f>COUNTIF(คะแนน!AO7:AO76, "D+")</f>
        <v>0</v>
      </c>
      <c r="I7" s="89" t="e">
        <f>(H7*100)/C9</f>
        <v>#DIV/0!</v>
      </c>
    </row>
    <row r="8" spans="2:23">
      <c r="B8" s="210" t="s">
        <v>20</v>
      </c>
      <c r="C8" s="475">
        <f>ข้อมูล!C9</f>
        <v>0</v>
      </c>
      <c r="D8" s="476"/>
      <c r="E8" s="477"/>
      <c r="G8" s="162" t="s">
        <v>32</v>
      </c>
      <c r="H8" s="90">
        <f>COUNTIF(คะแนน!AO7:AO76, "D")</f>
        <v>0</v>
      </c>
      <c r="I8" s="89" t="e">
        <f>(H8*100)/C9</f>
        <v>#DIV/0!</v>
      </c>
    </row>
    <row r="9" spans="2:23">
      <c r="B9" s="211" t="s">
        <v>33</v>
      </c>
      <c r="C9" s="480">
        <f>COUNTA(ข้อมูลนักศึกษา!C5:C75)</f>
        <v>0</v>
      </c>
      <c r="D9" s="480"/>
      <c r="E9" s="480"/>
      <c r="G9" s="162" t="s">
        <v>34</v>
      </c>
      <c r="H9" s="91">
        <f>(COUNTIF(คะแนน!AO7:AO76, "F"))</f>
        <v>0</v>
      </c>
      <c r="I9" s="89" t="e">
        <f>(H9*100)/C9</f>
        <v>#DIV/0!</v>
      </c>
    </row>
    <row r="10" spans="2:23">
      <c r="C10" s="473"/>
      <c r="D10" s="473"/>
      <c r="E10" s="473"/>
      <c r="G10" s="162" t="s">
        <v>35</v>
      </c>
      <c r="H10" s="91">
        <f>COUNTIF(คะแนน!AO7:AO76, "W")</f>
        <v>0</v>
      </c>
      <c r="I10" s="89" t="e">
        <f>(H10*100)/C9</f>
        <v>#DIV/0!</v>
      </c>
    </row>
    <row r="11" spans="2:23">
      <c r="G11" s="162" t="s">
        <v>36</v>
      </c>
      <c r="H11" s="91">
        <f>COUNTIF(คะแนน!AO7:AO76, "M")</f>
        <v>0</v>
      </c>
      <c r="I11" s="89" t="e">
        <f>(H11*100)/C9</f>
        <v>#DIV/0!</v>
      </c>
    </row>
    <row r="12" spans="2:23" ht="27.5" thickBot="1">
      <c r="G12" s="163" t="s">
        <v>37</v>
      </c>
      <c r="H12" s="92">
        <f>COUNTIF(คะแนน!AO7:AO76, "I")</f>
        <v>0</v>
      </c>
      <c r="I12" s="93" t="e">
        <f>(H12*100)/C9</f>
        <v>#DIV/0!</v>
      </c>
    </row>
  </sheetData>
  <sheetProtection algorithmName="SHA-512" hashValue="c1BGG8vzHD/6SSGFNc5H4QVPeGOM+5Pr30S9yKfwUckHAnCNTDtntqJWuNzjJrC2FYfvVPQ73PiX7uhEVB0Geg==" saltValue="a88a6YvJMhikI+aHxrq7uw==" spinCount="100000" sheet="1" objects="1" scenarios="1" selectLockedCells="1" selectUnlockedCells="1"/>
  <mergeCells count="17">
    <mergeCell ref="V2:W2"/>
    <mergeCell ref="L1:V1"/>
    <mergeCell ref="C7:E7"/>
    <mergeCell ref="C8:E8"/>
    <mergeCell ref="C9:E9"/>
    <mergeCell ref="L2:M2"/>
    <mergeCell ref="N2:O2"/>
    <mergeCell ref="P2:Q2"/>
    <mergeCell ref="R2:S2"/>
    <mergeCell ref="T2:U2"/>
    <mergeCell ref="C10:E10"/>
    <mergeCell ref="B1:E1"/>
    <mergeCell ref="C2:E2"/>
    <mergeCell ref="C3:E3"/>
    <mergeCell ref="C4:E4"/>
    <mergeCell ref="C5:E5"/>
    <mergeCell ref="C6:E6"/>
  </mergeCells>
  <conditionalFormatting sqref="L2:M2">
    <cfRule type="notContainsBlanks" dxfId="241" priority="6">
      <formula>LEN(TRIM(L2))&gt;0</formula>
    </cfRule>
  </conditionalFormatting>
  <conditionalFormatting sqref="N2">
    <cfRule type="notContainsBlanks" dxfId="240" priority="5">
      <formula>LEN(TRIM(N2))&gt;0</formula>
    </cfRule>
  </conditionalFormatting>
  <conditionalFormatting sqref="P2">
    <cfRule type="notContainsBlanks" dxfId="239" priority="4">
      <formula>LEN(TRIM(P2))&gt;0</formula>
    </cfRule>
  </conditionalFormatting>
  <conditionalFormatting sqref="R2">
    <cfRule type="notContainsBlanks" dxfId="238" priority="3">
      <formula>LEN(TRIM(R2))&gt;0</formula>
    </cfRule>
  </conditionalFormatting>
  <conditionalFormatting sqref="T2">
    <cfRule type="notContainsBlanks" dxfId="237" priority="2">
      <formula>LEN(TRIM(T2))&gt;0</formula>
    </cfRule>
  </conditionalFormatting>
  <conditionalFormatting sqref="V2">
    <cfRule type="notContainsBlanks" dxfId="236" priority="1">
      <formula>LEN(TRIM(V2))&gt;0</formula>
    </cfRule>
  </conditionalFormatting>
  <pageMargins left="0.7" right="0.7" top="0.75" bottom="0.75" header="0.3" footer="0.3"/>
  <pageSetup paperSize="9" scale="77" fitToHeight="0" orientation="landscape" r:id="rId1"/>
  <drawing r:id="rId2"/>
  <picture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B16ACC3D8DF145B18A9835D0776F92" ma:contentTypeVersion="33" ma:contentTypeDescription="Create a new document." ma:contentTypeScope="" ma:versionID="5385a1c11638abfc6de07f9fa4992046">
  <xsd:schema xmlns:xsd="http://www.w3.org/2001/XMLSchema" xmlns:xs="http://www.w3.org/2001/XMLSchema" xmlns:p="http://schemas.microsoft.com/office/2006/metadata/properties" xmlns:ns3="c37acd27-432d-4c53-8c62-4ec48c1bff55" xmlns:ns4="6d875cc5-87bc-4741-95c4-c4f450567b2e" targetNamespace="http://schemas.microsoft.com/office/2006/metadata/properties" ma:root="true" ma:fieldsID="db763055e5c00351d61eb792ac6ef4f0" ns3:_="" ns4:_="">
    <xsd:import namespace="c37acd27-432d-4c53-8c62-4ec48c1bff55"/>
    <xsd:import namespace="6d875cc5-87bc-4741-95c4-c4f450567b2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NotebookType" minOccurs="0"/>
                <xsd:element ref="ns3:FolderType" minOccurs="0"/>
                <xsd:element ref="ns3:CultureName" minOccurs="0"/>
                <xsd:element ref="ns3:AppVersion" minOccurs="0"/>
                <xsd:element ref="ns3:TeamsChannelId" minOccurs="0"/>
                <xsd:element ref="ns3:Owner" minOccurs="0"/>
                <xsd:element ref="ns3:DefaultSectionNames" minOccurs="0"/>
                <xsd:element ref="ns3:Templates" minOccurs="0"/>
                <xsd:element ref="ns3:Teachers" minOccurs="0"/>
                <xsd:element ref="ns3:Students" minOccurs="0"/>
                <xsd:element ref="ns3:Student_Groups" minOccurs="0"/>
                <xsd:element ref="ns3:Invited_Teachers" minOccurs="0"/>
                <xsd:element ref="ns3:Invited_Students" minOccurs="0"/>
                <xsd:element ref="ns3:Self_Registration_Enabled" minOccurs="0"/>
                <xsd:element ref="ns3:Has_Teacher_Only_SectionGroup" minOccurs="0"/>
                <xsd:element ref="ns3:Is_Collaboration_Space_Locked" minOccurs="0"/>
                <xsd:element ref="ns3:IsNotebookLocked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ath_Settings" minOccurs="0"/>
                <xsd:element ref="ns3:Distribution_Groups" minOccurs="0"/>
                <xsd:element ref="ns3:LMS_Mappings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7acd27-432d-4c53-8c62-4ec48c1bff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NotebookType" ma:index="13" nillable="true" ma:displayName="Notebook Type" ma:internalName="NotebookType">
      <xsd:simpleType>
        <xsd:restriction base="dms:Text"/>
      </xsd:simpleType>
    </xsd:element>
    <xsd:element name="FolderType" ma:index="14" nillable="true" ma:displayName="Folder Type" ma:internalName="FolderType">
      <xsd:simpleType>
        <xsd:restriction base="dms:Text"/>
      </xsd:simpleType>
    </xsd:element>
    <xsd:element name="CultureName" ma:index="15" nillable="true" ma:displayName="Culture Name" ma:internalName="CultureName">
      <xsd:simpleType>
        <xsd:restriction base="dms:Text"/>
      </xsd:simpleType>
    </xsd:element>
    <xsd:element name="AppVersion" ma:index="16" nillable="true" ma:displayName="App Version" ma:internalName="AppVersion">
      <xsd:simpleType>
        <xsd:restriction base="dms:Text"/>
      </xsd:simpleType>
    </xsd:element>
    <xsd:element name="TeamsChannelId" ma:index="17" nillable="true" ma:displayName="Teams Channel Id" ma:internalName="TeamsChannelId">
      <xsd:simpleType>
        <xsd:restriction base="dms:Text"/>
      </xsd:simpleType>
    </xsd:element>
    <xsd:element name="Owner" ma:index="18" nillable="true" ma:displayName="Owner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efaultSectionNames" ma:index="19" nillable="true" ma:displayName="Default Section Names" ma:internalName="DefaultSectionNames">
      <xsd:simpleType>
        <xsd:restriction base="dms:Note">
          <xsd:maxLength value="255"/>
        </xsd:restriction>
      </xsd:simpleType>
    </xsd:element>
    <xsd:element name="Templates" ma:index="20" nillable="true" ma:displayName="Templates" ma:internalName="Templates">
      <xsd:simpleType>
        <xsd:restriction base="dms:Note">
          <xsd:maxLength value="255"/>
        </xsd:restriction>
      </xsd:simpleType>
    </xsd:element>
    <xsd:element name="Teachers" ma:index="21" nillable="true" ma:displayName="Teachers" ma:internalName="Teach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tudents" ma:index="22" nillable="true" ma:displayName="Students" ma:internalName="Student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tudent_Groups" ma:index="23" nillable="true" ma:displayName="Student Groups" ma:internalName="Student_Group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nvited_Teachers" ma:index="24" nillable="true" ma:displayName="Invited Teachers" ma:internalName="Invited_Teachers">
      <xsd:simpleType>
        <xsd:restriction base="dms:Note">
          <xsd:maxLength value="255"/>
        </xsd:restriction>
      </xsd:simpleType>
    </xsd:element>
    <xsd:element name="Invited_Students" ma:index="25" nillable="true" ma:displayName="Invited Students" ma:internalName="Invited_Students">
      <xsd:simpleType>
        <xsd:restriction base="dms:Note">
          <xsd:maxLength value="255"/>
        </xsd:restriction>
      </xsd:simpleType>
    </xsd:element>
    <xsd:element name="Self_Registration_Enabled" ma:index="26" nillable="true" ma:displayName="Self Registration Enabled" ma:internalName="Self_Registration_Enabled">
      <xsd:simpleType>
        <xsd:restriction base="dms:Boolean"/>
      </xsd:simpleType>
    </xsd:element>
    <xsd:element name="Has_Teacher_Only_SectionGroup" ma:index="27" nillable="true" ma:displayName="Has Teacher Only SectionGroup" ma:internalName="Has_Teacher_Only_SectionGroup">
      <xsd:simpleType>
        <xsd:restriction base="dms:Boolean"/>
      </xsd:simpleType>
    </xsd:element>
    <xsd:element name="Is_Collaboration_Space_Locked" ma:index="28" nillable="true" ma:displayName="Is Collaboration Space Locked" ma:internalName="Is_Collaboration_Space_Locked">
      <xsd:simpleType>
        <xsd:restriction base="dms:Boolean"/>
      </xsd:simpleType>
    </xsd:element>
    <xsd:element name="IsNotebookLocked" ma:index="29" nillable="true" ma:displayName="Is Notebook Locked" ma:internalName="IsNotebookLocked">
      <xsd:simpleType>
        <xsd:restriction base="dms:Boolean"/>
      </xsd:simpleType>
    </xsd:element>
    <xsd:element name="MediaServiceAutoTags" ma:index="30" nillable="true" ma:displayName="MediaServiceAutoTags" ma:internalName="MediaServiceAutoTags" ma:readOnly="true">
      <xsd:simpleType>
        <xsd:restriction base="dms:Text"/>
      </xsd:simpleType>
    </xsd:element>
    <xsd:element name="MediaServiceOCR" ma:index="3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3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3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35" nillable="true" ma:displayName="Location" ma:internalName="MediaServiceLocation" ma:readOnly="true">
      <xsd:simpleType>
        <xsd:restriction base="dms:Text"/>
      </xsd:simpleType>
    </xsd:element>
    <xsd:element name="Math_Settings" ma:index="36" nillable="true" ma:displayName="Math Settings" ma:internalName="Math_Settings">
      <xsd:simpleType>
        <xsd:restriction base="dms:Text"/>
      </xsd:simpleType>
    </xsd:element>
    <xsd:element name="Distribution_Groups" ma:index="37" nillable="true" ma:displayName="Distribution Groups" ma:internalName="Distribution_Groups">
      <xsd:simpleType>
        <xsd:restriction base="dms:Note">
          <xsd:maxLength value="255"/>
        </xsd:restriction>
      </xsd:simpleType>
    </xsd:element>
    <xsd:element name="LMS_Mappings" ma:index="38" nillable="true" ma:displayName="LMS Mappings" ma:internalName="LMS_Mappings">
      <xsd:simpleType>
        <xsd:restriction base="dms:Note">
          <xsd:maxLength value="255"/>
        </xsd:restriction>
      </xsd:simpleType>
    </xsd:element>
    <xsd:element name="MediaServiceAutoKeyPoints" ma:index="3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4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875cc5-87bc-4741-95c4-c4f450567b2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lf_Registration_Enabled xmlns="c37acd27-432d-4c53-8c62-4ec48c1bff55" xsi:nil="true"/>
    <Is_Collaboration_Space_Locked xmlns="c37acd27-432d-4c53-8c62-4ec48c1bff55" xsi:nil="true"/>
    <Templates xmlns="c37acd27-432d-4c53-8c62-4ec48c1bff55" xsi:nil="true"/>
    <Math_Settings xmlns="c37acd27-432d-4c53-8c62-4ec48c1bff55" xsi:nil="true"/>
    <Students xmlns="c37acd27-432d-4c53-8c62-4ec48c1bff55">
      <UserInfo>
        <DisplayName/>
        <AccountId xsi:nil="true"/>
        <AccountType/>
      </UserInfo>
    </Students>
    <Invited_Students xmlns="c37acd27-432d-4c53-8c62-4ec48c1bff55" xsi:nil="true"/>
    <LMS_Mappings xmlns="c37acd27-432d-4c53-8c62-4ec48c1bff55" xsi:nil="true"/>
    <DefaultSectionNames xmlns="c37acd27-432d-4c53-8c62-4ec48c1bff55" xsi:nil="true"/>
    <FolderType xmlns="c37acd27-432d-4c53-8c62-4ec48c1bff55" xsi:nil="true"/>
    <Teachers xmlns="c37acd27-432d-4c53-8c62-4ec48c1bff55">
      <UserInfo>
        <DisplayName/>
        <AccountId xsi:nil="true"/>
        <AccountType/>
      </UserInfo>
    </Teachers>
    <Student_Groups xmlns="c37acd27-432d-4c53-8c62-4ec48c1bff55">
      <UserInfo>
        <DisplayName/>
        <AccountId xsi:nil="true"/>
        <AccountType/>
      </UserInfo>
    </Student_Groups>
    <Distribution_Groups xmlns="c37acd27-432d-4c53-8c62-4ec48c1bff55" xsi:nil="true"/>
    <AppVersion xmlns="c37acd27-432d-4c53-8c62-4ec48c1bff55" xsi:nil="true"/>
    <TeamsChannelId xmlns="c37acd27-432d-4c53-8c62-4ec48c1bff55" xsi:nil="true"/>
    <IsNotebookLocked xmlns="c37acd27-432d-4c53-8c62-4ec48c1bff55" xsi:nil="true"/>
    <CultureName xmlns="c37acd27-432d-4c53-8c62-4ec48c1bff55" xsi:nil="true"/>
    <Owner xmlns="c37acd27-432d-4c53-8c62-4ec48c1bff55">
      <UserInfo>
        <DisplayName/>
        <AccountId xsi:nil="true"/>
        <AccountType/>
      </UserInfo>
    </Owner>
    <Invited_Teachers xmlns="c37acd27-432d-4c53-8c62-4ec48c1bff55" xsi:nil="true"/>
    <Has_Teacher_Only_SectionGroup xmlns="c37acd27-432d-4c53-8c62-4ec48c1bff55" xsi:nil="true"/>
    <NotebookType xmlns="c37acd27-432d-4c53-8c62-4ec48c1bff5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A9386D4-BAB2-4C39-857F-240105AD1122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c37acd27-432d-4c53-8c62-4ec48c1bff55"/>
    <ds:schemaRef ds:uri="6d875cc5-87bc-4741-95c4-c4f450567b2e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0B239DB-8CE2-4D5E-81AB-99337343049F}">
  <ds:schemaRefs>
    <ds:schemaRef ds:uri="http://purl.org/dc/elements/1.1/"/>
    <ds:schemaRef ds:uri="http://schemas.microsoft.com/office/2006/metadata/properties"/>
    <ds:schemaRef ds:uri="6d875cc5-87bc-4741-95c4-c4f450567b2e"/>
    <ds:schemaRef ds:uri="http://www.w3.org/XML/1998/namespace"/>
    <ds:schemaRef ds:uri="http://schemas.openxmlformats.org/package/2006/metadata/core-properties"/>
    <ds:schemaRef ds:uri="http://purl.org/dc/dcmitype/"/>
    <ds:schemaRef ds:uri="http://purl.org/dc/terms/"/>
    <ds:schemaRef ds:uri="http://schemas.microsoft.com/office/2006/documentManagement/types"/>
    <ds:schemaRef ds:uri="http://schemas.microsoft.com/office/infopath/2007/PartnerControls"/>
    <ds:schemaRef ds:uri="c37acd27-432d-4c53-8c62-4ec48c1bff55"/>
  </ds:schemaRefs>
</ds:datastoreItem>
</file>

<file path=customXml/itemProps3.xml><?xml version="1.0" encoding="utf-8"?>
<ds:datastoreItem xmlns:ds="http://schemas.openxmlformats.org/officeDocument/2006/customXml" ds:itemID="{40BC18FB-A602-443C-97FE-4475B7E67FE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13</vt:i4>
      </vt:variant>
    </vt:vector>
  </HeadingPairs>
  <TitlesOfParts>
    <vt:vector size="40" baseType="lpstr">
      <vt:lpstr>Menu</vt:lpstr>
      <vt:lpstr>ข้อมูล</vt:lpstr>
      <vt:lpstr>ข้อมูลนักศึกษา</vt:lpstr>
      <vt:lpstr>คะแนน</vt:lpstr>
      <vt:lpstr>ดูคะแนน</vt:lpstr>
      <vt:lpstr>แจ้งคะแนน</vt:lpstr>
      <vt:lpstr>จิตพิสัย</vt:lpstr>
      <vt:lpstr>ผลสัมฤทธิ์</vt:lpstr>
      <vt:lpstr>สรุป</vt:lpstr>
      <vt:lpstr>งาน1</vt:lpstr>
      <vt:lpstr>งาน2</vt:lpstr>
      <vt:lpstr>งาน3</vt:lpstr>
      <vt:lpstr>งาน4</vt:lpstr>
      <vt:lpstr>งาน5</vt:lpstr>
      <vt:lpstr>งาน6</vt:lpstr>
      <vt:lpstr>งาน7</vt:lpstr>
      <vt:lpstr>งาน8</vt:lpstr>
      <vt:lpstr>งาน9</vt:lpstr>
      <vt:lpstr>งาน10</vt:lpstr>
      <vt:lpstr>งาน11</vt:lpstr>
      <vt:lpstr>งาน12</vt:lpstr>
      <vt:lpstr>งาน13</vt:lpstr>
      <vt:lpstr>งาน14</vt:lpstr>
      <vt:lpstr>Term Project</vt:lpstr>
      <vt:lpstr>QUIZ</vt:lpstr>
      <vt:lpstr>Final</vt:lpstr>
      <vt:lpstr>หักคะแนน</vt:lpstr>
      <vt:lpstr>แจ้งคะแนน!Print_Area</vt:lpstr>
      <vt:lpstr>ผลสัมฤทธิ์!Print_Area</vt:lpstr>
      <vt:lpstr>ข้อมูลนักศึกษา!Print_Titles</vt:lpstr>
      <vt:lpstr>คะแนน!Print_Titles</vt:lpstr>
      <vt:lpstr>จิตพิสัย!Print_Titles</vt:lpstr>
      <vt:lpstr>แจ้งคะแนน!Print_Titles</vt:lpstr>
      <vt:lpstr>ดูคะแนน!Print_Titles</vt:lpstr>
      <vt:lpstr>vldeletecode</vt:lpstr>
      <vt:lpstr>vldeletename</vt:lpstr>
      <vt:lpstr>แจ้งคะแนน!vlPointcode</vt:lpstr>
      <vt:lpstr>vlPointcode</vt:lpstr>
      <vt:lpstr>แจ้งคะแนน!vlpointname</vt:lpstr>
      <vt:lpstr>vlpointname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ชุนชวนคลิก</dc:creator>
  <cp:lastModifiedBy>ชุนชวนคลิก</cp:lastModifiedBy>
  <cp:lastPrinted>2021-12-28T02:37:11Z</cp:lastPrinted>
  <dcterms:created xsi:type="dcterms:W3CDTF">2014-05-08T15:26:22Z</dcterms:created>
  <dcterms:modified xsi:type="dcterms:W3CDTF">2022-03-22T01:45:22Z</dcterms:modified>
  <cp:category>บรรพต พิจิตรกำเนิด, บรรณารักษ์, มหาวิทยาลัยสวนดุสิต, Template, ระบบบันทึกคะแนน,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0x010100D2B16ACC3D8DF145B18A9835D0776F92</vt:lpwstr>
  </property>
</Properties>
</file>